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местный бюджет" sheetId="1" r:id="rId1"/>
    <sheet name="субвенции" sheetId="2" r:id="rId2"/>
    <sheet name="род.пл" sheetId="3" r:id="rId3"/>
    <sheet name="Л.сч 21" sheetId="4" r:id="rId4"/>
  </sheets>
  <definedNames>
    <definedName name="_xlnm.Print_Area" localSheetId="0">'местный бюджет'!$A$1:$N$78</definedName>
    <definedName name="_xlnm.Print_Area" localSheetId="2">'род.пл'!$A$1:$N$74</definedName>
    <definedName name="_xlnm.Print_Area" localSheetId="1">'субвенции'!$A$1:$N$35</definedName>
  </definedNames>
  <calcPr fullCalcOnLoad="1"/>
</workbook>
</file>

<file path=xl/sharedStrings.xml><?xml version="1.0" encoding="utf-8"?>
<sst xmlns="http://schemas.openxmlformats.org/spreadsheetml/2006/main" count="243" uniqueCount="156">
  <si>
    <t>Информация о расходовании средств юридических лиц на 01.01.2023 года</t>
  </si>
  <si>
    <t>Муниципальное бюджетное дошкольное образовательное учреждение детский сад "Буратино"</t>
  </si>
  <si>
    <t>субсидия на выполнение государственного (муниципального) задания из местного бюджета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</si>
  <si>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</si>
  <si>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</si>
  <si>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</si>
  <si>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</si>
  <si>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</si>
  <si>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</si>
  <si>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</si>
  <si>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</si>
  <si>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</si>
  <si>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</si>
  <si>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</si>
  <si>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</si>
  <si>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 начала года</t>
  </si>
  <si>
    <t>211 в т.ч.</t>
  </si>
  <si>
    <t>оплата труда</t>
  </si>
  <si>
    <t>премия</t>
  </si>
  <si>
    <t>материальная помощь</t>
  </si>
  <si>
    <t>212 в т.ч.</t>
  </si>
  <si>
    <t>суточные</t>
  </si>
  <si>
    <t>компенсационные выплаты на детей до 3 лет</t>
  </si>
  <si>
    <t>услуги связи</t>
  </si>
  <si>
    <t>услуги связи (интернет)</t>
  </si>
  <si>
    <t>223 в т.ч.</t>
  </si>
  <si>
    <t>электроэнергия</t>
  </si>
  <si>
    <t>теплоэнергия</t>
  </si>
  <si>
    <t>вода</t>
  </si>
  <si>
    <t>вывоз ЖБО</t>
  </si>
  <si>
    <t>обращение с ТКО</t>
  </si>
  <si>
    <t>225 в.т.ч.</t>
  </si>
  <si>
    <t>дератизация</t>
  </si>
  <si>
    <t>борьба с клещами и комарами</t>
  </si>
  <si>
    <t>ТО видеонаблюдения</t>
  </si>
  <si>
    <t>ТО АПС</t>
  </si>
  <si>
    <t>поверка средств защиты</t>
  </si>
  <si>
    <t>профиспытание электрооборудования</t>
  </si>
  <si>
    <t>гидравлическое испытание системы отопления</t>
  </si>
  <si>
    <t>ремонт и заправка картриджей</t>
  </si>
  <si>
    <t>дезинфекция при COVID-19</t>
  </si>
  <si>
    <t>ТО тревожной сигн.</t>
  </si>
  <si>
    <t>226 в т.ч.</t>
  </si>
  <si>
    <t>охранные услуги</t>
  </si>
  <si>
    <t>обслуживание сайта</t>
  </si>
  <si>
    <t xml:space="preserve">продление лицензии на ПП "Сведение отчетности"   </t>
  </si>
  <si>
    <t>ИТС программы 1С</t>
  </si>
  <si>
    <t>информ-консульт усл по программе 1С</t>
  </si>
  <si>
    <t>ПО "Контур-Экстерн"</t>
  </si>
  <si>
    <t>медосмотр</t>
  </si>
  <si>
    <t>обучение рук</t>
  </si>
  <si>
    <t>гигиеническое обучение</t>
  </si>
  <si>
    <t>паспорт доступности</t>
  </si>
  <si>
    <t>290 в.т.ч.</t>
  </si>
  <si>
    <t>налог на имущество</t>
  </si>
  <si>
    <t>земельный налог</t>
  </si>
  <si>
    <t xml:space="preserve">310 в т.ч. </t>
  </si>
  <si>
    <t>водонагреватель</t>
  </si>
  <si>
    <t>флэшки</t>
  </si>
  <si>
    <t>340 в т.ч.</t>
  </si>
  <si>
    <t>продукты</t>
  </si>
  <si>
    <t>моющие средства</t>
  </si>
  <si>
    <t>электротовары</t>
  </si>
  <si>
    <t>канцтовары</t>
  </si>
  <si>
    <t>посуда</t>
  </si>
  <si>
    <t>ВСЕГО</t>
  </si>
  <si>
    <t>*Расшифровка по коду 213</t>
  </si>
  <si>
    <t>финансирование</t>
  </si>
  <si>
    <t>фактический расход</t>
  </si>
  <si>
    <t>возмещение расходов</t>
  </si>
  <si>
    <t>субвенции из областного бюджета</t>
  </si>
  <si>
    <t>надбавка руководителю</t>
  </si>
  <si>
    <t>надбавка педагогам</t>
  </si>
  <si>
    <t>проживание</t>
  </si>
  <si>
    <t>заправка картриджей</t>
  </si>
  <si>
    <t xml:space="preserve">МФУ </t>
  </si>
  <si>
    <t>доска ученическая</t>
  </si>
  <si>
    <t>ель пластиковая</t>
  </si>
  <si>
    <t>бизиборды</t>
  </si>
  <si>
    <t>шумовые народные инструменты</t>
  </si>
  <si>
    <t>игрушки</t>
  </si>
  <si>
    <t>собственные доходы учреждения (платные услуги)</t>
  </si>
  <si>
    <t>начисления</t>
  </si>
  <si>
    <t>ремонт, ТО и поверка весов</t>
  </si>
  <si>
    <t>борьба с клещами</t>
  </si>
  <si>
    <t>гидравлическое испытание трубопроводов</t>
  </si>
  <si>
    <t>ПТО газ.оборудования</t>
  </si>
  <si>
    <t>ревизия котлов</t>
  </si>
  <si>
    <t>поверка водосчетчиков</t>
  </si>
  <si>
    <t xml:space="preserve">поверка манометров и термометров </t>
  </si>
  <si>
    <t xml:space="preserve">ТО запорной арматуры на наружном газопроводе </t>
  </si>
  <si>
    <t>монтаж контура и повторное заземление</t>
  </si>
  <si>
    <t>проф.испытание эл.оборудования до 1000 В</t>
  </si>
  <si>
    <t>заправка огнетушителей</t>
  </si>
  <si>
    <t>вывоз ТБО</t>
  </si>
  <si>
    <t>труд согл (выравнивание дверных и оконных откосов цементным раствором)</t>
  </si>
  <si>
    <t>антивирусное программное обеспечение</t>
  </si>
  <si>
    <t>Сопрвождение 1С</t>
  </si>
  <si>
    <t>программное обеспечение</t>
  </si>
  <si>
    <t>обучение по охране труда</t>
  </si>
  <si>
    <t>пож.технич.минимум</t>
  </si>
  <si>
    <t>обучение отв за теплохоз.и эл.хоз</t>
  </si>
  <si>
    <t>обучение операторов котел.</t>
  </si>
  <si>
    <t>обучение руководителей</t>
  </si>
  <si>
    <t>отщип по огнезащ.обработке дер.констр.</t>
  </si>
  <si>
    <t>тех.надзор по кап.ремонту</t>
  </si>
  <si>
    <t>курсы</t>
  </si>
  <si>
    <t>приобретение прграммы по заполнению аттестатов</t>
  </si>
  <si>
    <t>установка и монтаж АПС</t>
  </si>
  <si>
    <t>транспортный налог</t>
  </si>
  <si>
    <t>налог за загрязнение окр.среды</t>
  </si>
  <si>
    <t>пени, штрафы</t>
  </si>
  <si>
    <t>оформ лицензии</t>
  </si>
  <si>
    <t>усл натариуса</t>
  </si>
  <si>
    <t>гос.пошлина</t>
  </si>
  <si>
    <t>весы электрические</t>
  </si>
  <si>
    <t>компьютер</t>
  </si>
  <si>
    <t>питание ДОУ</t>
  </si>
  <si>
    <t>ремонт водопровода</t>
  </si>
  <si>
    <t xml:space="preserve">субсидия на иные цели из местного бюджета </t>
  </si>
  <si>
    <t>Электротехнические испытания котельной</t>
  </si>
  <si>
    <t xml:space="preserve">программа энергосбережения </t>
  </si>
  <si>
    <t>оценка условий труда</t>
  </si>
  <si>
    <t>оценка проф.рисков</t>
  </si>
  <si>
    <t>журналы классные</t>
  </si>
  <si>
    <t>хозяйственные товары</t>
  </si>
  <si>
    <t>картридж</t>
  </si>
  <si>
    <t>офисная бумага</t>
  </si>
  <si>
    <t>питание ГПД</t>
  </si>
  <si>
    <t>питание малоимущих</t>
  </si>
  <si>
    <t>бутылированная вода</t>
  </si>
  <si>
    <t>строительные материалы</t>
  </si>
  <si>
    <t>мел</t>
  </si>
  <si>
    <t>дезсередства</t>
  </si>
  <si>
    <t>канцел.товары</t>
  </si>
  <si>
    <t>хим.посуда и рективы</t>
  </si>
  <si>
    <t>учебные, наглядные пособия</t>
  </si>
  <si>
    <t>з/части к офисной технике</t>
  </si>
  <si>
    <t>медикаменты</t>
  </si>
  <si>
    <t>Муниципальное бюджетное дошкольное образовательное учреждение детский сад "Зернышко"</t>
  </si>
  <si>
    <r>
      <t xml:space="preserve">Руководитель                        </t>
    </r>
    <r>
      <rPr>
        <u val="single"/>
        <sz val="12"/>
        <rFont val="Arial"/>
        <family val="2"/>
      </rPr>
      <t xml:space="preserve">                                             </t>
    </r>
    <r>
      <rPr>
        <sz val="12"/>
        <rFont val="Arial"/>
        <family val="2"/>
      </rPr>
      <t xml:space="preserve">     А.Н.Празднова</t>
    </r>
  </si>
  <si>
    <r>
      <t xml:space="preserve">Главный бухгалтер                 </t>
    </r>
    <r>
      <rPr>
        <u val="single"/>
        <sz val="12"/>
        <rFont val="Arial"/>
        <family val="2"/>
      </rPr>
      <t xml:space="preserve">                                             </t>
    </r>
    <r>
      <rPr>
        <sz val="12"/>
        <rFont val="Arial"/>
        <family val="2"/>
      </rPr>
      <t xml:space="preserve">    Г.А.Антоненко</t>
    </r>
  </si>
  <si>
    <t>дез средства</t>
  </si>
  <si>
    <t>обучение специалистов</t>
  </si>
  <si>
    <t xml:space="preserve">штраф,пени </t>
  </si>
  <si>
    <t>хозтовары и электро товары</t>
  </si>
  <si>
    <t>канц товары</t>
  </si>
  <si>
    <t>бытовая химия и хоз товары</t>
  </si>
  <si>
    <t>строй материалы</t>
  </si>
  <si>
    <t>ГСМ покос травы</t>
  </si>
  <si>
    <t>средства СИЗ</t>
  </si>
  <si>
    <t>тмц</t>
  </si>
  <si>
    <t>постельное</t>
  </si>
  <si>
    <t>изготовление и ремонт штампа и печати вывиска</t>
  </si>
  <si>
    <t>полки</t>
  </si>
  <si>
    <t>стол разделочный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</si>
</sst>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0_р_."/>
  </numFmts>
  <fonts count="44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sz val="12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72" fontId="1" fillId="0" borderId="0" xfId="0" applyNumberFormat="1" applyFont="1" applyFill="1" applyBorder="1" applyAlignment="1">
      <alignment wrapText="1"/>
    </xf>
    <xf numFmtId="173" fontId="1" fillId="0" borderId="0" xfId="0" applyNumberFormat="1" applyFont="1" applyFill="1" applyBorder="1" applyAlignment="1">
      <alignment/>
    </xf>
    <xf numFmtId="173" fontId="1" fillId="3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72" fontId="1" fillId="0" borderId="0" xfId="0" applyNumberFormat="1" applyFont="1" applyFill="1" applyBorder="1" applyAlignment="1">
      <alignment horizontal="left" wrapText="1"/>
    </xf>
    <xf numFmtId="173" fontId="1" fillId="0" borderId="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173" fontId="1" fillId="0" borderId="0" xfId="0" applyNumberFormat="1" applyFont="1" applyFill="1" applyBorder="1" applyAlignment="1">
      <alignment horizontal="center" wrapText="1"/>
    </xf>
    <xf numFmtId="172" fontId="2" fillId="0" borderId="11" xfId="0" applyNumberFormat="1" applyFont="1" applyFill="1" applyBorder="1" applyAlignment="1">
      <alignment wrapText="1"/>
    </xf>
    <xf numFmtId="173" fontId="2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72" fontId="2" fillId="34" borderId="12" xfId="0" applyNumberFormat="1" applyFont="1" applyFill="1" applyBorder="1" applyAlignment="1">
      <alignment horizontal="left" wrapText="1"/>
    </xf>
    <xf numFmtId="2" fontId="2" fillId="34" borderId="12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5" borderId="0" xfId="0" applyFill="1" applyBorder="1" applyAlignment="1">
      <alignment/>
    </xf>
    <xf numFmtId="172" fontId="4" fillId="0" borderId="12" xfId="0" applyNumberFormat="1" applyFont="1" applyFill="1" applyBorder="1" applyAlignment="1">
      <alignment horizontal="right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33" borderId="12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2" fontId="2" fillId="34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172" fontId="2" fillId="34" borderId="12" xfId="0" applyNumberFormat="1" applyFont="1" applyFill="1" applyBorder="1" applyAlignment="1">
      <alignment wrapText="1"/>
    </xf>
    <xf numFmtId="2" fontId="4" fillId="0" borderId="12" xfId="0" applyNumberFormat="1" applyFont="1" applyBorder="1" applyAlignment="1">
      <alignment horizontal="right"/>
    </xf>
    <xf numFmtId="0" fontId="0" fillId="36" borderId="0" xfId="0" applyFill="1" applyBorder="1" applyAlignment="1">
      <alignment/>
    </xf>
    <xf numFmtId="2" fontId="0" fillId="0" borderId="13" xfId="0" applyNumberFormat="1" applyFont="1" applyFill="1" applyBorder="1" applyAlignment="1">
      <alignment horizontal="right"/>
    </xf>
    <xf numFmtId="174" fontId="5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Border="1" applyAlignment="1">
      <alignment horizontal="right"/>
    </xf>
    <xf numFmtId="2" fontId="2" fillId="34" borderId="12" xfId="0" applyNumberFormat="1" applyFont="1" applyFill="1" applyBorder="1" applyAlignment="1">
      <alignment horizontal="center"/>
    </xf>
    <xf numFmtId="2" fontId="2" fillId="34" borderId="14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172" fontId="4" fillId="0" borderId="11" xfId="0" applyNumberFormat="1" applyFont="1" applyFill="1" applyBorder="1" applyAlignment="1">
      <alignment wrapText="1"/>
    </xf>
    <xf numFmtId="173" fontId="4" fillId="0" borderId="11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/>
    </xf>
    <xf numFmtId="172" fontId="2" fillId="35" borderId="12" xfId="0" applyNumberFormat="1" applyFont="1" applyFill="1" applyBorder="1" applyAlignment="1">
      <alignment horizontal="left" wrapText="1"/>
    </xf>
    <xf numFmtId="2" fontId="2" fillId="35" borderId="12" xfId="0" applyNumberFormat="1" applyFont="1" applyFill="1" applyBorder="1" applyAlignment="1">
      <alignment horizontal="center" wrapText="1"/>
    </xf>
    <xf numFmtId="2" fontId="2" fillId="35" borderId="12" xfId="0" applyNumberFormat="1" applyFont="1" applyFill="1" applyBorder="1" applyAlignment="1">
      <alignment horizontal="center"/>
    </xf>
    <xf numFmtId="172" fontId="4" fillId="34" borderId="12" xfId="0" applyNumberFormat="1" applyFont="1" applyFill="1" applyBorder="1" applyAlignment="1">
      <alignment horizontal="right" wrapText="1"/>
    </xf>
    <xf numFmtId="2" fontId="4" fillId="34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 wrapText="1"/>
    </xf>
    <xf numFmtId="2" fontId="2" fillId="34" borderId="11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right" wrapText="1"/>
    </xf>
    <xf numFmtId="2" fontId="8" fillId="0" borderId="12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2" fillId="34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/>
    </xf>
    <xf numFmtId="2" fontId="2" fillId="37" borderId="12" xfId="0" applyNumberFormat="1" applyFont="1" applyFill="1" applyBorder="1" applyAlignment="1">
      <alignment horizontal="center" wrapText="1"/>
    </xf>
    <xf numFmtId="173" fontId="2" fillId="38" borderId="12" xfId="0" applyNumberFormat="1" applyFont="1" applyFill="1" applyBorder="1" applyAlignment="1">
      <alignment horizontal="center" wrapText="1"/>
    </xf>
    <xf numFmtId="173" fontId="4" fillId="38" borderId="12" xfId="0" applyNumberFormat="1" applyFont="1" applyFill="1" applyBorder="1" applyAlignment="1">
      <alignment horizontal="center" wrapText="1"/>
    </xf>
    <xf numFmtId="43" fontId="9" fillId="37" borderId="12" xfId="58" applyFont="1" applyFill="1" applyBorder="1" applyAlignment="1">
      <alignment horizontal="center" wrapText="1"/>
    </xf>
    <xf numFmtId="43" fontId="9" fillId="37" borderId="11" xfId="58" applyFont="1" applyFill="1" applyBorder="1" applyAlignment="1">
      <alignment horizontal="center" wrapText="1"/>
    </xf>
    <xf numFmtId="43" fontId="9" fillId="37" borderId="16" xfId="58" applyFont="1" applyFill="1" applyBorder="1" applyAlignment="1">
      <alignment horizontal="center" wrapText="1"/>
    </xf>
    <xf numFmtId="43" fontId="2" fillId="38" borderId="12" xfId="58" applyFont="1" applyFill="1" applyBorder="1" applyAlignment="1">
      <alignment horizontal="center" wrapText="1"/>
    </xf>
    <xf numFmtId="43" fontId="2" fillId="37" borderId="12" xfId="58" applyFont="1" applyFill="1" applyBorder="1" applyAlignment="1">
      <alignment horizontal="center" wrapText="1"/>
    </xf>
    <xf numFmtId="2" fontId="2" fillId="37" borderId="12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3" fontId="2" fillId="0" borderId="12" xfId="58" applyFont="1" applyFill="1" applyBorder="1" applyAlignment="1">
      <alignment horizontal="center" wrapText="1"/>
    </xf>
    <xf numFmtId="43" fontId="2" fillId="39" borderId="12" xfId="58" applyFont="1" applyFill="1" applyBorder="1" applyAlignment="1">
      <alignment horizontal="center" wrapText="1"/>
    </xf>
    <xf numFmtId="43" fontId="2" fillId="34" borderId="12" xfId="58" applyFont="1" applyFill="1" applyBorder="1" applyAlignment="1">
      <alignment horizontal="center"/>
    </xf>
    <xf numFmtId="43" fontId="2" fillId="40" borderId="12" xfId="58" applyFont="1" applyFill="1" applyBorder="1" applyAlignment="1">
      <alignment horizontal="center" wrapText="1"/>
    </xf>
    <xf numFmtId="43" fontId="2" fillId="34" borderId="12" xfId="58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horizontal="left" wrapText="1"/>
    </xf>
    <xf numFmtId="172" fontId="1" fillId="0" borderId="0" xfId="0" applyNumberFormat="1" applyFont="1" applyFill="1" applyBorder="1" applyAlignment="1">
      <alignment horizontal="left" wrapText="1"/>
    </xf>
    <xf numFmtId="172" fontId="1" fillId="0" borderId="0" xfId="0" applyNumberFormat="1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wrapText="1"/>
    </xf>
    <xf numFmtId="172" fontId="2" fillId="0" borderId="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9"/>
  <sheetViews>
    <sheetView tabSelected="1" zoomScalePageLayoutView="0" workbookViewId="0" topLeftCell="A1">
      <selection activeCell="A4" sqref="A4:N4"/>
    </sheetView>
  </sheetViews>
  <sheetFormatPr defaultColWidth="9.140625" defaultRowHeight="12.75"/>
  <cols>
    <col min="1" max="1" width="29.421875" style="1" customWidth="1"/>
    <col min="2" max="2" width="11.28125" style="1" customWidth="1"/>
    <col min="3" max="3" width="13.00390625" style="1" customWidth="1"/>
    <col min="4" max="4" width="13.00390625" style="2" customWidth="1"/>
    <col min="5" max="5" width="14.140625" style="2" customWidth="1"/>
    <col min="6" max="6" width="16.57421875" style="2" customWidth="1"/>
    <col min="7" max="7" width="13.57421875" style="2" customWidth="1"/>
    <col min="8" max="8" width="13.140625" style="2" customWidth="1"/>
    <col min="9" max="9" width="14.8515625" style="2" customWidth="1"/>
    <col min="10" max="10" width="13.00390625" style="2" customWidth="1"/>
    <col min="11" max="11" width="13.8515625" style="2" customWidth="1"/>
    <col min="12" max="12" width="13.00390625" style="2" customWidth="1"/>
    <col min="13" max="13" width="12.7109375" style="3" customWidth="1"/>
    <col min="14" max="14" width="16.7109375" style="2" customWidth="1"/>
    <col min="15" max="15" width="13.00390625" style="4" customWidth="1"/>
    <col min="16" max="16" width="17.421875" style="4" customWidth="1"/>
    <col min="17" max="17" width="14.8515625" style="4" customWidth="1"/>
    <col min="18" max="16384" width="9.140625" style="4" customWidth="1"/>
  </cols>
  <sheetData>
    <row r="1" spans="1:14" ht="45.75" customHeight="1">
      <c r="A1" s="84"/>
      <c r="B1" s="84"/>
      <c r="C1" s="84"/>
      <c r="I1" s="6"/>
      <c r="J1" s="6"/>
      <c r="K1" s="6"/>
      <c r="L1" s="6"/>
      <c r="M1" s="6"/>
      <c r="N1" s="6"/>
    </row>
    <row r="2" spans="1:14" ht="18.75" customHeight="1">
      <c r="A2" s="5"/>
      <c r="B2" s="5"/>
      <c r="I2" s="6"/>
      <c r="J2" s="6"/>
      <c r="K2" s="6"/>
      <c r="L2" s="6"/>
      <c r="M2" s="6"/>
      <c r="N2" s="6"/>
    </row>
    <row r="3" spans="1:14" ht="18.75" customHeight="1" hidden="1">
      <c r="A3" s="5"/>
      <c r="B3" s="5"/>
      <c r="I3" s="6"/>
      <c r="J3" s="6"/>
      <c r="K3" s="6"/>
      <c r="L3" s="6"/>
      <c r="M3" s="6"/>
      <c r="N3" s="6"/>
    </row>
    <row r="4" spans="1:14" ht="19.5" customHeight="1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18.75" customHeight="1">
      <c r="A5" s="86" t="s">
        <v>139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.75" customHeight="1">
      <c r="A6" s="87" t="s">
        <v>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P6" s="8"/>
    </row>
    <row r="7" spans="1:16" ht="18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7"/>
      <c r="P7" s="8"/>
    </row>
    <row r="8" spans="1:23" s="13" customFormat="1" ht="33" customHeight="1">
      <c r="A8" s="10"/>
      <c r="B8" s="10" t="s">
        <v>3</v>
      </c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1" t="s">
        <v>14</v>
      </c>
      <c r="N8" s="77" t="s">
        <v>15</v>
      </c>
      <c r="O8" s="12"/>
      <c r="P8" s="12"/>
      <c r="Q8" s="12"/>
      <c r="R8" s="12"/>
      <c r="S8" s="12"/>
      <c r="T8" s="12"/>
      <c r="U8" s="12"/>
      <c r="V8" s="12"/>
      <c r="W8" s="12"/>
    </row>
    <row r="9" spans="1:23" s="19" customFormat="1" ht="15.75">
      <c r="A9" s="14" t="s">
        <v>16</v>
      </c>
      <c r="B9" s="15">
        <f aca="true" t="shared" si="0" ref="B9:N9">B10+B12</f>
        <v>68182.6</v>
      </c>
      <c r="C9" s="15">
        <f t="shared" si="0"/>
        <v>162438.44</v>
      </c>
      <c r="D9" s="15">
        <f t="shared" si="0"/>
        <v>159665.45</v>
      </c>
      <c r="E9" s="15">
        <f t="shared" si="0"/>
        <v>143998.31</v>
      </c>
      <c r="F9" s="15">
        <f t="shared" si="0"/>
        <v>165363.92</v>
      </c>
      <c r="G9" s="15">
        <f t="shared" si="0"/>
        <v>168915.35</v>
      </c>
      <c r="H9" s="15">
        <f t="shared" si="0"/>
        <v>169532.29</v>
      </c>
      <c r="I9" s="15">
        <f t="shared" si="0"/>
        <v>177975.45</v>
      </c>
      <c r="J9" s="15">
        <f t="shared" si="0"/>
        <v>156728.88</v>
      </c>
      <c r="K9" s="15">
        <f t="shared" si="0"/>
        <v>150802.4</v>
      </c>
      <c r="L9" s="15">
        <f t="shared" si="0"/>
        <v>159067.95</v>
      </c>
      <c r="M9" s="15">
        <f t="shared" si="0"/>
        <v>322690.16</v>
      </c>
      <c r="N9" s="81">
        <f t="shared" si="0"/>
        <v>2005361.1999999997</v>
      </c>
      <c r="O9" s="16"/>
      <c r="P9" s="12"/>
      <c r="Q9" s="17"/>
      <c r="R9" s="18"/>
      <c r="S9" s="18"/>
      <c r="T9" s="18"/>
      <c r="U9" s="18"/>
      <c r="V9" s="18"/>
      <c r="W9" s="18"/>
    </row>
    <row r="10" spans="1:23" s="19" customFormat="1" ht="18" customHeight="1">
      <c r="A10" s="20" t="s">
        <v>17</v>
      </c>
      <c r="B10" s="21">
        <v>68182.6</v>
      </c>
      <c r="C10" s="21">
        <v>162438.44</v>
      </c>
      <c r="D10" s="21">
        <v>159665.45</v>
      </c>
      <c r="E10" s="21">
        <v>143998.31</v>
      </c>
      <c r="F10" s="21">
        <v>165363.92</v>
      </c>
      <c r="G10" s="21">
        <v>168915.35</v>
      </c>
      <c r="H10" s="21">
        <v>169532.29</v>
      </c>
      <c r="I10" s="21">
        <v>177975.45</v>
      </c>
      <c r="J10" s="21">
        <v>156728.88</v>
      </c>
      <c r="K10" s="21">
        <v>150802.4</v>
      </c>
      <c r="L10" s="21">
        <v>159067.95</v>
      </c>
      <c r="M10" s="21">
        <v>322690.16</v>
      </c>
      <c r="N10" s="77">
        <f aca="true" t="shared" si="1" ref="N10:N37">B10+C10+D10+E10+F10+G10+H10+I10+J10+K10+L10+M10</f>
        <v>2005361.1999999997</v>
      </c>
      <c r="O10" s="23"/>
      <c r="P10" s="18"/>
      <c r="Q10" s="17"/>
      <c r="R10" s="18"/>
      <c r="S10" s="18"/>
      <c r="T10" s="18"/>
      <c r="U10" s="18"/>
      <c r="V10" s="18"/>
      <c r="W10" s="18"/>
    </row>
    <row r="11" spans="1:23" s="19" customFormat="1" ht="18" customHeight="1" hidden="1">
      <c r="A11" s="20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78">
        <f t="shared" si="1"/>
        <v>0</v>
      </c>
      <c r="O11" s="23"/>
      <c r="P11" s="18"/>
      <c r="Q11" s="17"/>
      <c r="R11" s="18"/>
      <c r="S11" s="18"/>
      <c r="T11" s="18"/>
      <c r="U11" s="18"/>
      <c r="V11" s="18"/>
      <c r="W11" s="18"/>
    </row>
    <row r="12" spans="1:23" s="19" customFormat="1" ht="18" customHeight="1" hidden="1">
      <c r="A12" s="20" t="s">
        <v>19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  <c r="N12" s="78">
        <f t="shared" si="1"/>
        <v>0</v>
      </c>
      <c r="O12" s="23"/>
      <c r="P12" s="18"/>
      <c r="Q12" s="17"/>
      <c r="R12" s="18"/>
      <c r="S12" s="18"/>
      <c r="T12" s="18"/>
      <c r="U12" s="18"/>
      <c r="V12" s="18"/>
      <c r="W12" s="18"/>
    </row>
    <row r="13" spans="1:23" s="19" customFormat="1" ht="15.75" hidden="1">
      <c r="A13" s="14" t="s">
        <v>20</v>
      </c>
      <c r="B13" s="24">
        <f aca="true" t="shared" si="2" ref="B13:G13">B14</f>
        <v>0</v>
      </c>
      <c r="C13" s="24">
        <f t="shared" si="2"/>
        <v>0</v>
      </c>
      <c r="D13" s="24">
        <f t="shared" si="2"/>
        <v>0</v>
      </c>
      <c r="E13" s="24">
        <f t="shared" si="2"/>
        <v>0</v>
      </c>
      <c r="F13" s="25">
        <f t="shared" si="2"/>
        <v>0</v>
      </c>
      <c r="G13" s="25">
        <f t="shared" si="2"/>
        <v>0</v>
      </c>
      <c r="H13" s="25">
        <f aca="true" t="shared" si="3" ref="H13:M13">H14+H15</f>
        <v>0</v>
      </c>
      <c r="I13" s="24">
        <f t="shared" si="3"/>
        <v>0</v>
      </c>
      <c r="J13" s="25">
        <f t="shared" si="3"/>
        <v>0</v>
      </c>
      <c r="K13" s="25">
        <f t="shared" si="3"/>
        <v>0</v>
      </c>
      <c r="L13" s="25">
        <f t="shared" si="3"/>
        <v>0</v>
      </c>
      <c r="M13" s="26">
        <f t="shared" si="3"/>
        <v>0</v>
      </c>
      <c r="N13" s="78">
        <f t="shared" si="1"/>
        <v>0</v>
      </c>
      <c r="O13" s="16"/>
      <c r="P13" s="12"/>
      <c r="Q13" s="17"/>
      <c r="R13" s="18"/>
      <c r="S13" s="18"/>
      <c r="T13" s="18"/>
      <c r="U13" s="18"/>
      <c r="V13" s="18"/>
      <c r="W13" s="18"/>
    </row>
    <row r="14" spans="1:23" ht="15.75" hidden="1">
      <c r="A14" s="20" t="s">
        <v>21</v>
      </c>
      <c r="B14" s="21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8"/>
      <c r="N14" s="78">
        <f t="shared" si="1"/>
        <v>0</v>
      </c>
      <c r="O14" s="23"/>
      <c r="P14" s="18"/>
      <c r="Q14" s="17"/>
      <c r="R14" s="18"/>
      <c r="S14" s="18"/>
      <c r="T14" s="18"/>
      <c r="U14" s="18"/>
      <c r="V14" s="18"/>
      <c r="W14" s="18"/>
    </row>
    <row r="15" spans="1:23" ht="36" customHeight="1" hidden="1">
      <c r="A15" s="20" t="s">
        <v>22</v>
      </c>
      <c r="B15" s="21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  <c r="N15" s="78">
        <f t="shared" si="1"/>
        <v>0</v>
      </c>
      <c r="O15" s="23"/>
      <c r="P15" s="18"/>
      <c r="Q15" s="17"/>
      <c r="R15" s="18"/>
      <c r="S15" s="18"/>
      <c r="T15" s="18"/>
      <c r="U15" s="18"/>
      <c r="V15" s="18"/>
      <c r="W15" s="18"/>
    </row>
    <row r="16" spans="1:23" s="19" customFormat="1" ht="15.75">
      <c r="A16" s="14">
        <v>213</v>
      </c>
      <c r="B16" s="15">
        <v>0</v>
      </c>
      <c r="C16" s="15">
        <v>49925.95</v>
      </c>
      <c r="D16" s="15">
        <v>45524.56</v>
      </c>
      <c r="E16" s="15">
        <v>46467.55</v>
      </c>
      <c r="F16" s="15">
        <v>42392.03</v>
      </c>
      <c r="G16" s="15">
        <v>47259.77</v>
      </c>
      <c r="H16" s="15">
        <v>55762.07</v>
      </c>
      <c r="I16" s="15">
        <v>51265.66</v>
      </c>
      <c r="J16" s="15">
        <v>50993.82</v>
      </c>
      <c r="K16" s="15">
        <v>45170.56</v>
      </c>
      <c r="L16" s="15">
        <v>52769.42</v>
      </c>
      <c r="M16" s="15">
        <v>105907.41</v>
      </c>
      <c r="N16" s="80">
        <f t="shared" si="1"/>
        <v>593438.7999999999</v>
      </c>
      <c r="O16" s="16"/>
      <c r="P16" s="12"/>
      <c r="Q16" s="17"/>
      <c r="R16" s="18"/>
      <c r="S16" s="18"/>
      <c r="T16" s="18"/>
      <c r="U16" s="18"/>
      <c r="V16" s="18"/>
      <c r="W16" s="18"/>
    </row>
    <row r="17" spans="1:23" s="19" customFormat="1" ht="15.75">
      <c r="A17" s="14">
        <v>221</v>
      </c>
      <c r="B17" s="15">
        <f aca="true" t="shared" si="4" ref="B17:N17">B18+B19</f>
        <v>3340.56</v>
      </c>
      <c r="C17" s="15">
        <f t="shared" si="4"/>
        <v>3500</v>
      </c>
      <c r="D17" s="15">
        <f t="shared" si="4"/>
        <v>3454.34</v>
      </c>
      <c r="E17" s="15">
        <f t="shared" si="4"/>
        <v>3270</v>
      </c>
      <c r="F17" s="15">
        <f t="shared" si="4"/>
        <v>3271.84</v>
      </c>
      <c r="G17" s="15">
        <f t="shared" si="4"/>
        <v>3355.68</v>
      </c>
      <c r="H17" s="15">
        <f t="shared" si="4"/>
        <v>3345.6</v>
      </c>
      <c r="I17" s="15">
        <f t="shared" si="4"/>
        <v>3348.12</v>
      </c>
      <c r="J17" s="15">
        <f t="shared" si="4"/>
        <v>3353.16</v>
      </c>
      <c r="K17" s="15">
        <f t="shared" si="4"/>
        <v>3358.2</v>
      </c>
      <c r="L17" s="15">
        <f t="shared" si="4"/>
        <v>3539.82</v>
      </c>
      <c r="M17" s="15">
        <f t="shared" si="4"/>
        <v>3597.68</v>
      </c>
      <c r="N17" s="15">
        <f t="shared" si="4"/>
        <v>40735</v>
      </c>
      <c r="O17" s="16"/>
      <c r="P17" s="12"/>
      <c r="Q17" s="17"/>
      <c r="R17" s="18"/>
      <c r="S17" s="18"/>
      <c r="T17" s="18"/>
      <c r="U17" s="18"/>
      <c r="V17" s="18"/>
      <c r="W17" s="18"/>
    </row>
    <row r="18" spans="1:23" s="19" customFormat="1" ht="15.75">
      <c r="A18" s="20" t="s">
        <v>23</v>
      </c>
      <c r="B18" s="21">
        <v>940.56</v>
      </c>
      <c r="C18" s="21">
        <v>1100</v>
      </c>
      <c r="D18" s="21">
        <v>1054.34</v>
      </c>
      <c r="E18" s="21">
        <f>3270-2400</f>
        <v>870</v>
      </c>
      <c r="F18" s="21">
        <v>871.84</v>
      </c>
      <c r="G18" s="21">
        <v>955.68</v>
      </c>
      <c r="H18" s="21">
        <f>3345.6-2400</f>
        <v>945.5999999999999</v>
      </c>
      <c r="I18" s="21">
        <f>3348.12-2400</f>
        <v>948.1199999999999</v>
      </c>
      <c r="J18" s="21">
        <f>3353.16-2400</f>
        <v>953.1599999999999</v>
      </c>
      <c r="K18" s="21">
        <f>3358.2-2400</f>
        <v>958.1999999999998</v>
      </c>
      <c r="L18" s="21">
        <f>3539.82-2400</f>
        <v>1139.8200000000002</v>
      </c>
      <c r="M18" s="21">
        <f>3597.68-2400</f>
        <v>1197.6799999999998</v>
      </c>
      <c r="N18" s="77">
        <f t="shared" si="1"/>
        <v>11935</v>
      </c>
      <c r="O18" s="16"/>
      <c r="P18" s="12"/>
      <c r="Q18" s="17"/>
      <c r="R18" s="18"/>
      <c r="S18" s="18"/>
      <c r="T18" s="18"/>
      <c r="U18" s="18"/>
      <c r="V18" s="18"/>
      <c r="W18" s="18"/>
    </row>
    <row r="19" spans="1:23" s="19" customFormat="1" ht="15.75">
      <c r="A19" s="20" t="s">
        <v>24</v>
      </c>
      <c r="B19" s="21">
        <v>2400</v>
      </c>
      <c r="C19" s="21">
        <v>2400</v>
      </c>
      <c r="D19" s="21">
        <v>2400</v>
      </c>
      <c r="E19" s="21">
        <v>2400</v>
      </c>
      <c r="F19" s="21">
        <v>2400</v>
      </c>
      <c r="G19" s="21">
        <v>2400</v>
      </c>
      <c r="H19" s="21">
        <v>2400</v>
      </c>
      <c r="I19" s="21">
        <v>2400</v>
      </c>
      <c r="J19" s="21">
        <v>2400</v>
      </c>
      <c r="K19" s="21">
        <v>2400</v>
      </c>
      <c r="L19" s="21">
        <v>2400</v>
      </c>
      <c r="M19" s="21">
        <v>2400</v>
      </c>
      <c r="N19" s="77">
        <f t="shared" si="1"/>
        <v>28800</v>
      </c>
      <c r="O19" s="16"/>
      <c r="P19" s="12"/>
      <c r="Q19" s="17"/>
      <c r="R19" s="18"/>
      <c r="S19" s="18"/>
      <c r="T19" s="18"/>
      <c r="U19" s="18"/>
      <c r="V19" s="18"/>
      <c r="W19" s="18"/>
    </row>
    <row r="20" spans="1:23" s="19" customFormat="1" ht="21" customHeight="1" hidden="1">
      <c r="A20" s="14">
        <v>222</v>
      </c>
      <c r="B20" s="15"/>
      <c r="C20" s="24"/>
      <c r="D20" s="24"/>
      <c r="E20" s="24"/>
      <c r="F20" s="25"/>
      <c r="G20" s="25"/>
      <c r="H20" s="25"/>
      <c r="I20" s="24"/>
      <c r="J20" s="25"/>
      <c r="K20" s="25"/>
      <c r="L20" s="25"/>
      <c r="M20" s="26"/>
      <c r="N20" s="78">
        <f t="shared" si="1"/>
        <v>0</v>
      </c>
      <c r="O20" s="23"/>
      <c r="P20" s="12"/>
      <c r="Q20" s="17"/>
      <c r="R20" s="18"/>
      <c r="S20" s="18"/>
      <c r="T20" s="18"/>
      <c r="U20" s="18"/>
      <c r="V20" s="18"/>
      <c r="W20" s="18"/>
    </row>
    <row r="21" spans="1:23" s="19" customFormat="1" ht="18" customHeight="1">
      <c r="A21" s="29" t="s">
        <v>25</v>
      </c>
      <c r="B21" s="24">
        <f aca="true" t="shared" si="5" ref="B21:N21">B22+B23+B24+B25+B26</f>
        <v>13745.61</v>
      </c>
      <c r="C21" s="24">
        <f t="shared" si="5"/>
        <v>151764.85</v>
      </c>
      <c r="D21" s="24">
        <f t="shared" si="5"/>
        <v>105211.00000000001</v>
      </c>
      <c r="E21" s="24">
        <f t="shared" si="5"/>
        <v>109319.54</v>
      </c>
      <c r="F21" s="24">
        <f t="shared" si="5"/>
        <v>63551.72</v>
      </c>
      <c r="G21" s="24">
        <f t="shared" si="5"/>
        <v>15254.77</v>
      </c>
      <c r="H21" s="24">
        <f t="shared" si="5"/>
        <v>27494.839999999997</v>
      </c>
      <c r="I21" s="24">
        <f t="shared" si="5"/>
        <v>13953.14</v>
      </c>
      <c r="J21" s="24">
        <f t="shared" si="5"/>
        <v>17167.02</v>
      </c>
      <c r="K21" s="24">
        <f t="shared" si="5"/>
        <v>21459.73</v>
      </c>
      <c r="L21" s="24">
        <f t="shared" si="5"/>
        <v>67860.54</v>
      </c>
      <c r="M21" s="24">
        <f t="shared" si="5"/>
        <v>246587.33</v>
      </c>
      <c r="N21" s="79">
        <f t="shared" si="5"/>
        <v>853370.0900000001</v>
      </c>
      <c r="O21" s="16"/>
      <c r="P21" s="12"/>
      <c r="Q21" s="17"/>
      <c r="R21" s="18"/>
      <c r="S21" s="18"/>
      <c r="T21" s="18"/>
      <c r="U21" s="18"/>
      <c r="V21" s="18"/>
      <c r="W21" s="18"/>
    </row>
    <row r="22" spans="1:23" ht="18" customHeight="1">
      <c r="A22" s="20" t="s">
        <v>26</v>
      </c>
      <c r="B22" s="21">
        <v>13745.61</v>
      </c>
      <c r="C22" s="27">
        <v>36356.12</v>
      </c>
      <c r="D22" s="27">
        <v>25863.36</v>
      </c>
      <c r="E22" s="27">
        <v>20937.63</v>
      </c>
      <c r="F22" s="27">
        <v>21176.82</v>
      </c>
      <c r="G22" s="27">
        <v>13668.5</v>
      </c>
      <c r="H22" s="27">
        <v>18548.35</v>
      </c>
      <c r="I22" s="27">
        <v>12430.89</v>
      </c>
      <c r="J22" s="27">
        <v>15727.69</v>
      </c>
      <c r="K22" s="27">
        <v>19771.64</v>
      </c>
      <c r="L22" s="27">
        <f>66338.29-48043.93</f>
        <v>18294.359999999993</v>
      </c>
      <c r="M22" s="27">
        <f>235636.45-M23</f>
        <v>42071.03000000003</v>
      </c>
      <c r="N22" s="77">
        <f t="shared" si="1"/>
        <v>258592.00000000006</v>
      </c>
      <c r="O22" s="23"/>
      <c r="P22" s="18"/>
      <c r="Q22" s="17"/>
      <c r="R22" s="18"/>
      <c r="S22" s="18"/>
      <c r="T22" s="18"/>
      <c r="U22" s="18"/>
      <c r="V22" s="18"/>
      <c r="W22" s="18"/>
    </row>
    <row r="23" spans="1:23" ht="18" customHeight="1">
      <c r="A23" s="20" t="s">
        <v>27</v>
      </c>
      <c r="B23" s="21"/>
      <c r="C23" s="30">
        <v>115248.29</v>
      </c>
      <c r="D23" s="27">
        <v>71566.46</v>
      </c>
      <c r="E23" s="27">
        <v>86795.64</v>
      </c>
      <c r="F23" s="27">
        <v>40788.62</v>
      </c>
      <c r="G23" s="27"/>
      <c r="H23" s="27"/>
      <c r="I23" s="27"/>
      <c r="J23" s="27"/>
      <c r="K23" s="27"/>
      <c r="L23" s="27">
        <v>48043.93</v>
      </c>
      <c r="M23" s="27">
        <f>79449.44+114115.98</f>
        <v>193565.41999999998</v>
      </c>
      <c r="N23" s="77">
        <f t="shared" si="1"/>
        <v>556008.36</v>
      </c>
      <c r="O23" s="23"/>
      <c r="P23" s="18"/>
      <c r="Q23" s="17"/>
      <c r="R23" s="18"/>
      <c r="S23" s="18"/>
      <c r="T23" s="18"/>
      <c r="U23" s="18"/>
      <c r="V23" s="18"/>
      <c r="W23" s="18"/>
    </row>
    <row r="24" spans="1:23" ht="18" customHeight="1">
      <c r="A24" s="20" t="s">
        <v>28</v>
      </c>
      <c r="B24" s="21"/>
      <c r="C24" s="27">
        <v>160.44</v>
      </c>
      <c r="D24" s="27">
        <v>1363.74</v>
      </c>
      <c r="E24" s="27">
        <v>561.54</v>
      </c>
      <c r="F24" s="27">
        <v>561.54</v>
      </c>
      <c r="G24" s="27">
        <v>561.54</v>
      </c>
      <c r="H24" s="27">
        <v>641.76</v>
      </c>
      <c r="I24" s="27">
        <v>497.52</v>
      </c>
      <c r="J24" s="27">
        <v>414.6</v>
      </c>
      <c r="K24" s="27">
        <v>663.36</v>
      </c>
      <c r="L24" s="27">
        <v>497.52</v>
      </c>
      <c r="M24" s="27">
        <v>2508.77</v>
      </c>
      <c r="N24" s="77">
        <f t="shared" si="1"/>
        <v>8432.33</v>
      </c>
      <c r="O24" s="23"/>
      <c r="P24" s="18"/>
      <c r="Q24" s="17"/>
      <c r="R24" s="18"/>
      <c r="S24" s="18"/>
      <c r="T24" s="18"/>
      <c r="U24" s="18"/>
      <c r="V24" s="18"/>
      <c r="W24" s="18"/>
    </row>
    <row r="25" spans="1:23" ht="18" customHeight="1">
      <c r="A25" s="20" t="s">
        <v>29</v>
      </c>
      <c r="B25" s="21"/>
      <c r="C25" s="27"/>
      <c r="D25" s="27">
        <v>4368</v>
      </c>
      <c r="E25" s="27"/>
      <c r="F25" s="27"/>
      <c r="G25" s="27"/>
      <c r="H25" s="27">
        <v>7280</v>
      </c>
      <c r="I25" s="27"/>
      <c r="J25" s="27"/>
      <c r="K25" s="27"/>
      <c r="L25" s="27"/>
      <c r="M25" s="27">
        <v>7280</v>
      </c>
      <c r="N25" s="77">
        <f t="shared" si="1"/>
        <v>18928</v>
      </c>
      <c r="O25" s="23"/>
      <c r="P25" s="17"/>
      <c r="Q25" s="17"/>
      <c r="R25" s="18"/>
      <c r="S25" s="18"/>
      <c r="T25" s="18"/>
      <c r="U25" s="18"/>
      <c r="V25" s="18"/>
      <c r="W25" s="18"/>
    </row>
    <row r="26" spans="1:23" ht="18" customHeight="1">
      <c r="A26" s="20" t="s">
        <v>30</v>
      </c>
      <c r="B26" s="21"/>
      <c r="C26" s="27">
        <v>0</v>
      </c>
      <c r="D26" s="27">
        <f>1024.72*2</f>
        <v>2049.44</v>
      </c>
      <c r="E26" s="27">
        <v>1024.73</v>
      </c>
      <c r="F26" s="27">
        <v>1024.74</v>
      </c>
      <c r="G26" s="27">
        <v>1024.73</v>
      </c>
      <c r="H26" s="27">
        <v>1024.73</v>
      </c>
      <c r="I26" s="27">
        <v>1024.73</v>
      </c>
      <c r="J26" s="27">
        <v>1024.73</v>
      </c>
      <c r="K26" s="27">
        <v>1024.73</v>
      </c>
      <c r="L26" s="27">
        <v>1024.73</v>
      </c>
      <c r="M26" s="27">
        <v>1162.11</v>
      </c>
      <c r="N26" s="77">
        <f t="shared" si="1"/>
        <v>11409.399999999998</v>
      </c>
      <c r="O26" s="23"/>
      <c r="P26" s="18"/>
      <c r="Q26" s="17"/>
      <c r="R26" s="18"/>
      <c r="S26" s="18"/>
      <c r="T26" s="18"/>
      <c r="U26" s="18"/>
      <c r="V26" s="18"/>
      <c r="W26" s="18"/>
    </row>
    <row r="27" spans="1:23" s="19" customFormat="1" ht="17.25" customHeight="1">
      <c r="A27" s="29" t="s">
        <v>31</v>
      </c>
      <c r="B27" s="24">
        <f>B28+B29+B30+B31+B32+B33+B34+B35+B36+B37</f>
        <v>0</v>
      </c>
      <c r="C27" s="24">
        <f>C28+C29+C30+C31+C32+C33+C34+C35+C36+C37</f>
        <v>5130</v>
      </c>
      <c r="D27" s="24">
        <f aca="true" t="shared" si="6" ref="D27:M27">D28+D29+D30+D31+D32+D33+D34+D35+D36+D37</f>
        <v>15085.2</v>
      </c>
      <c r="E27" s="24">
        <f>E28+E29+E30+E31+E32+E33+E34+E35+E36+E37+E38</f>
        <v>26787.1</v>
      </c>
      <c r="F27" s="24">
        <f t="shared" si="6"/>
        <v>6260.1</v>
      </c>
      <c r="G27" s="24">
        <f t="shared" si="6"/>
        <v>36689.54</v>
      </c>
      <c r="H27" s="24">
        <f t="shared" si="6"/>
        <v>13625.1</v>
      </c>
      <c r="I27" s="24">
        <f t="shared" si="6"/>
        <v>6260.1</v>
      </c>
      <c r="J27" s="24">
        <f t="shared" si="6"/>
        <v>17621.7</v>
      </c>
      <c r="K27" s="24">
        <f t="shared" si="6"/>
        <v>13764.900000000001</v>
      </c>
      <c r="L27" s="24">
        <f t="shared" si="6"/>
        <v>14050.5</v>
      </c>
      <c r="M27" s="24">
        <f t="shared" si="6"/>
        <v>19710.6</v>
      </c>
      <c r="N27" s="79">
        <f>N28+N29+N30+N31+N32+N33+N34+N35+N36+N37+N38</f>
        <v>174984.84</v>
      </c>
      <c r="O27" s="16"/>
      <c r="P27" s="18"/>
      <c r="Q27" s="17"/>
      <c r="R27" s="18"/>
      <c r="S27" s="18"/>
      <c r="T27" s="18"/>
      <c r="U27" s="18"/>
      <c r="V27" s="18"/>
      <c r="W27" s="18"/>
    </row>
    <row r="28" spans="1:23" ht="17.25" customHeight="1">
      <c r="A28" s="20" t="s">
        <v>32</v>
      </c>
      <c r="B28" s="27"/>
      <c r="C28" s="27">
        <v>5130</v>
      </c>
      <c r="D28" s="27">
        <v>2565</v>
      </c>
      <c r="E28" s="27">
        <v>2565</v>
      </c>
      <c r="F28" s="27"/>
      <c r="G28" s="27">
        <f>2865*2</f>
        <v>5730</v>
      </c>
      <c r="H28" s="27">
        <v>2865</v>
      </c>
      <c r="I28" s="27"/>
      <c r="J28" s="27">
        <f>3004.8*2</f>
        <v>6009.6</v>
      </c>
      <c r="K28" s="27">
        <v>3004.8</v>
      </c>
      <c r="L28" s="27">
        <v>2690.4</v>
      </c>
      <c r="M28" s="27">
        <v>2690.4</v>
      </c>
      <c r="N28" s="77">
        <f t="shared" si="1"/>
        <v>33250.2</v>
      </c>
      <c r="O28" s="23"/>
      <c r="P28" s="18"/>
      <c r="Q28" s="17"/>
      <c r="R28" s="18"/>
      <c r="S28" s="18"/>
      <c r="T28" s="18"/>
      <c r="U28" s="18"/>
      <c r="V28" s="18"/>
      <c r="W28" s="18"/>
    </row>
    <row r="29" spans="1:23" ht="30.75">
      <c r="A29" s="20" t="s">
        <v>33</v>
      </c>
      <c r="B29" s="27"/>
      <c r="C29" s="27"/>
      <c r="D29" s="27"/>
      <c r="E29" s="27">
        <v>1596</v>
      </c>
      <c r="F29" s="27"/>
      <c r="G29" s="27">
        <f>1596*2+282</f>
        <v>3474</v>
      </c>
      <c r="H29" s="27"/>
      <c r="I29" s="27"/>
      <c r="J29" s="27">
        <f>1596*3+282*2</f>
        <v>5352</v>
      </c>
      <c r="K29" s="27"/>
      <c r="L29" s="27"/>
      <c r="M29" s="27"/>
      <c r="N29" s="77">
        <f t="shared" si="1"/>
        <v>10422</v>
      </c>
      <c r="O29" s="23"/>
      <c r="P29" s="18"/>
      <c r="Q29" s="17"/>
      <c r="R29" s="18"/>
      <c r="S29" s="18"/>
      <c r="T29" s="18"/>
      <c r="U29" s="18"/>
      <c r="V29" s="18"/>
      <c r="W29" s="18"/>
    </row>
    <row r="30" spans="1:23" ht="15.75">
      <c r="A30" s="20" t="s">
        <v>34</v>
      </c>
      <c r="B30" s="27"/>
      <c r="C30" s="27"/>
      <c r="D30" s="27"/>
      <c r="E30" s="27">
        <v>3000</v>
      </c>
      <c r="F30" s="27"/>
      <c r="G30" s="27"/>
      <c r="H30" s="27">
        <v>3000</v>
      </c>
      <c r="I30" s="27"/>
      <c r="J30" s="27"/>
      <c r="K30" s="27">
        <v>3000</v>
      </c>
      <c r="L30" s="27"/>
      <c r="M30" s="27">
        <v>3000</v>
      </c>
      <c r="N30" s="77">
        <f t="shared" si="1"/>
        <v>12000</v>
      </c>
      <c r="O30" s="23"/>
      <c r="P30" s="18"/>
      <c r="Q30" s="17"/>
      <c r="R30" s="18"/>
      <c r="S30" s="18"/>
      <c r="T30" s="18"/>
      <c r="U30" s="18"/>
      <c r="V30" s="18"/>
      <c r="W30" s="18"/>
    </row>
    <row r="31" spans="1:23" ht="15.75">
      <c r="A31" s="20" t="s">
        <v>35</v>
      </c>
      <c r="B31" s="27"/>
      <c r="C31" s="27">
        <v>0</v>
      </c>
      <c r="D31" s="27">
        <f>2*6260.1</f>
        <v>12520.2</v>
      </c>
      <c r="E31" s="27">
        <v>6260.1</v>
      </c>
      <c r="F31" s="27">
        <v>6260.1</v>
      </c>
      <c r="G31" s="27">
        <v>6260.1</v>
      </c>
      <c r="H31" s="27">
        <v>6260.1</v>
      </c>
      <c r="I31" s="27">
        <v>6260.1</v>
      </c>
      <c r="J31" s="27">
        <v>6260.1</v>
      </c>
      <c r="K31" s="27">
        <v>6260.1</v>
      </c>
      <c r="L31" s="27">
        <v>6260.1</v>
      </c>
      <c r="M31" s="27">
        <v>12520.2</v>
      </c>
      <c r="N31" s="77">
        <f t="shared" si="1"/>
        <v>75121.2</v>
      </c>
      <c r="O31" s="23"/>
      <c r="P31" s="18"/>
      <c r="Q31" s="17"/>
      <c r="R31" s="18"/>
      <c r="S31" s="18"/>
      <c r="T31" s="18"/>
      <c r="U31" s="18"/>
      <c r="V31" s="18"/>
      <c r="W31" s="18"/>
    </row>
    <row r="32" spans="1:23" ht="15.75">
      <c r="A32" s="20" t="s">
        <v>36</v>
      </c>
      <c r="B32" s="27"/>
      <c r="C32" s="27"/>
      <c r="D32" s="27"/>
      <c r="E32" s="27"/>
      <c r="F32" s="27"/>
      <c r="G32" s="27">
        <v>7500</v>
      </c>
      <c r="H32" s="27"/>
      <c r="I32" s="27"/>
      <c r="J32" s="27"/>
      <c r="K32" s="27"/>
      <c r="L32" s="27"/>
      <c r="M32" s="27"/>
      <c r="N32" s="77">
        <f t="shared" si="1"/>
        <v>7500</v>
      </c>
      <c r="O32" s="23"/>
      <c r="P32" s="18"/>
      <c r="Q32" s="17"/>
      <c r="R32" s="18"/>
      <c r="S32" s="18"/>
      <c r="T32" s="18"/>
      <c r="U32" s="18"/>
      <c r="V32" s="18"/>
      <c r="W32" s="18"/>
    </row>
    <row r="33" spans="1:23" ht="30.75">
      <c r="A33" s="20" t="s">
        <v>37</v>
      </c>
      <c r="B33" s="27"/>
      <c r="C33" s="27"/>
      <c r="D33" s="27"/>
      <c r="E33" s="27"/>
      <c r="F33" s="27"/>
      <c r="G33" s="27">
        <v>9229</v>
      </c>
      <c r="H33" s="27"/>
      <c r="I33" s="27"/>
      <c r="J33" s="27"/>
      <c r="K33" s="27"/>
      <c r="L33" s="27"/>
      <c r="M33" s="27"/>
      <c r="N33" s="77">
        <f t="shared" si="1"/>
        <v>9229</v>
      </c>
      <c r="O33" s="23"/>
      <c r="P33" s="18"/>
      <c r="Q33" s="17"/>
      <c r="R33" s="18"/>
      <c r="S33" s="18"/>
      <c r="T33" s="18"/>
      <c r="U33" s="18"/>
      <c r="V33" s="18"/>
      <c r="W33" s="18"/>
    </row>
    <row r="34" spans="1:23" ht="30.75" customHeight="1">
      <c r="A34" s="20" t="s">
        <v>38</v>
      </c>
      <c r="B34" s="27"/>
      <c r="C34" s="27"/>
      <c r="D34" s="27"/>
      <c r="E34" s="27"/>
      <c r="F34" s="27"/>
      <c r="G34" s="27">
        <v>4496.44</v>
      </c>
      <c r="H34" s="27"/>
      <c r="I34" s="27"/>
      <c r="J34" s="27"/>
      <c r="K34" s="27"/>
      <c r="L34" s="27"/>
      <c r="M34" s="27"/>
      <c r="N34" s="77">
        <f t="shared" si="1"/>
        <v>4496.44</v>
      </c>
      <c r="O34" s="23"/>
      <c r="P34" s="18"/>
      <c r="Q34" s="17"/>
      <c r="R34" s="18"/>
      <c r="S34" s="18"/>
      <c r="T34" s="18"/>
      <c r="U34" s="18"/>
      <c r="V34" s="18"/>
      <c r="W34" s="18"/>
    </row>
    <row r="35" spans="1:23" ht="30" customHeight="1">
      <c r="A35" s="20" t="s">
        <v>39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>
        <v>5100</v>
      </c>
      <c r="M35" s="27"/>
      <c r="N35" s="77">
        <f t="shared" si="1"/>
        <v>5100</v>
      </c>
      <c r="O35" s="23"/>
      <c r="P35" s="18"/>
      <c r="Q35" s="17"/>
      <c r="R35" s="18"/>
      <c r="S35" s="18"/>
      <c r="T35" s="18"/>
      <c r="U35" s="18"/>
      <c r="V35" s="18"/>
      <c r="W35" s="18"/>
    </row>
    <row r="36" spans="1:23" ht="15" customHeight="1">
      <c r="A36" s="20" t="s">
        <v>40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77">
        <f t="shared" si="1"/>
        <v>0</v>
      </c>
      <c r="O36" s="23"/>
      <c r="P36" s="18"/>
      <c r="Q36" s="17"/>
      <c r="R36" s="18"/>
      <c r="S36" s="18"/>
      <c r="T36" s="18"/>
      <c r="U36" s="18"/>
      <c r="V36" s="18"/>
      <c r="W36" s="18"/>
    </row>
    <row r="37" spans="1:23" ht="15" customHeight="1">
      <c r="A37" s="20" t="s">
        <v>41</v>
      </c>
      <c r="B37" s="27"/>
      <c r="C37" s="27"/>
      <c r="D37" s="27"/>
      <c r="E37" s="27">
        <v>1500</v>
      </c>
      <c r="F37" s="27"/>
      <c r="G37" s="27"/>
      <c r="H37" s="27">
        <v>1500</v>
      </c>
      <c r="I37" s="27"/>
      <c r="J37" s="27"/>
      <c r="K37" s="27">
        <v>1500</v>
      </c>
      <c r="L37" s="27"/>
      <c r="M37" s="27">
        <v>1500</v>
      </c>
      <c r="N37" s="77">
        <f t="shared" si="1"/>
        <v>6000</v>
      </c>
      <c r="O37" s="23"/>
      <c r="P37" s="18"/>
      <c r="Q37" s="17"/>
      <c r="R37" s="18"/>
      <c r="S37" s="18"/>
      <c r="T37" s="18"/>
      <c r="U37" s="18"/>
      <c r="V37" s="18"/>
      <c r="W37" s="18"/>
    </row>
    <row r="38" spans="1:23" ht="15" customHeight="1">
      <c r="A38" s="20" t="s">
        <v>118</v>
      </c>
      <c r="B38" s="27"/>
      <c r="C38" s="27"/>
      <c r="D38" s="27"/>
      <c r="E38" s="27">
        <v>11866</v>
      </c>
      <c r="F38" s="27"/>
      <c r="G38" s="27"/>
      <c r="H38" s="27"/>
      <c r="I38" s="27"/>
      <c r="J38" s="27"/>
      <c r="K38" s="27"/>
      <c r="L38" s="27"/>
      <c r="M38" s="27"/>
      <c r="N38" s="77">
        <f>B38+C38+D38+E38+F38+G38+H38+I38+J38+K38+L38+M38</f>
        <v>11866</v>
      </c>
      <c r="O38" s="23"/>
      <c r="P38" s="18"/>
      <c r="Q38" s="17"/>
      <c r="R38" s="18"/>
      <c r="S38" s="18"/>
      <c r="T38" s="18"/>
      <c r="U38" s="18"/>
      <c r="V38" s="18"/>
      <c r="W38" s="18"/>
    </row>
    <row r="39" spans="1:23" s="19" customFormat="1" ht="18" customHeight="1">
      <c r="A39" s="29" t="s">
        <v>42</v>
      </c>
      <c r="B39" s="24">
        <f>B40+B41+B42+B43+B44+B45+B46+B47+B48+B49</f>
        <v>0</v>
      </c>
      <c r="C39" s="24">
        <f>C40+C41+C42+C43+C44+C45+C46+C47+C48+C49</f>
        <v>1699</v>
      </c>
      <c r="D39" s="24">
        <f>D40+D41+D42+D43+D44+D45+D46+D47+D48+D49</f>
        <v>6416</v>
      </c>
      <c r="E39" s="24">
        <f>E40+E41+E42+E43+E44+E45+E46+E47+E48+E49+E50</f>
        <v>15328</v>
      </c>
      <c r="F39" s="24">
        <f aca="true" t="shared" si="7" ref="F39:K39">F40+F41+F42+F43+F44+F45+F46+F47+F48+F49</f>
        <v>7930</v>
      </c>
      <c r="G39" s="24">
        <f t="shared" si="7"/>
        <v>3708</v>
      </c>
      <c r="H39" s="24">
        <f t="shared" si="7"/>
        <v>3708</v>
      </c>
      <c r="I39" s="24">
        <f t="shared" si="7"/>
        <v>26106</v>
      </c>
      <c r="J39" s="24">
        <f t="shared" si="7"/>
        <v>19956</v>
      </c>
      <c r="K39" s="24">
        <f t="shared" si="7"/>
        <v>3708</v>
      </c>
      <c r="L39" s="24">
        <f>L40+L41+L42+L43+L44+L45+L46+L47+L48+L49+L50+L51</f>
        <v>72668</v>
      </c>
      <c r="M39" s="24">
        <f>M40+M41+M42+M43+M44+M45+M46+M47+M48+M49+M50+M51</f>
        <v>25416</v>
      </c>
      <c r="N39" s="79">
        <f>N40+N41+N42+N43+N44+N45+N46+N47+N48+N49+N50+N51</f>
        <v>186643</v>
      </c>
      <c r="O39" s="16"/>
      <c r="P39" s="18"/>
      <c r="Q39" s="17"/>
      <c r="R39" s="18"/>
      <c r="S39" s="18"/>
      <c r="T39" s="18"/>
      <c r="U39" s="18"/>
      <c r="V39" s="18"/>
      <c r="W39" s="18"/>
    </row>
    <row r="40" spans="1:23" s="31" customFormat="1" ht="15" customHeight="1">
      <c r="A40" s="20" t="s">
        <v>43</v>
      </c>
      <c r="B40" s="27"/>
      <c r="C40" s="27">
        <v>699</v>
      </c>
      <c r="D40" s="27">
        <f>2708*2</f>
        <v>5416</v>
      </c>
      <c r="E40" s="27">
        <v>2708</v>
      </c>
      <c r="F40" s="27"/>
      <c r="G40" s="27">
        <v>2708</v>
      </c>
      <c r="H40" s="27">
        <v>2708</v>
      </c>
      <c r="I40" s="27">
        <v>2708</v>
      </c>
      <c r="J40" s="27">
        <v>2708</v>
      </c>
      <c r="K40" s="27">
        <v>2708</v>
      </c>
      <c r="L40" s="27">
        <v>2708</v>
      </c>
      <c r="M40" s="27">
        <f>2*2708</f>
        <v>5416</v>
      </c>
      <c r="N40" s="77">
        <f aca="true" t="shared" si="8" ref="N40:N51">B40+C40+D40+E40+F40+G40+H40+I40+J40+K40+L40+M40</f>
        <v>30487</v>
      </c>
      <c r="O40" s="23"/>
      <c r="P40" s="18"/>
      <c r="Q40" s="17"/>
      <c r="R40" s="18"/>
      <c r="S40" s="18"/>
      <c r="T40" s="18"/>
      <c r="U40" s="18"/>
      <c r="V40" s="18"/>
      <c r="W40" s="18"/>
    </row>
    <row r="41" spans="1:23" s="31" customFormat="1" ht="15" customHeight="1">
      <c r="A41" s="20" t="s">
        <v>44</v>
      </c>
      <c r="B41" s="27"/>
      <c r="C41" s="27">
        <v>1000</v>
      </c>
      <c r="D41" s="27">
        <v>1000</v>
      </c>
      <c r="E41" s="27">
        <v>1000</v>
      </c>
      <c r="F41" s="27">
        <v>1000</v>
      </c>
      <c r="G41" s="27">
        <v>1000</v>
      </c>
      <c r="H41" s="27">
        <v>1000</v>
      </c>
      <c r="I41" s="27">
        <v>1000</v>
      </c>
      <c r="J41" s="27">
        <v>1000</v>
      </c>
      <c r="K41" s="27">
        <v>1000</v>
      </c>
      <c r="L41" s="27">
        <v>1000</v>
      </c>
      <c r="M41" s="27">
        <v>2000</v>
      </c>
      <c r="N41" s="77">
        <f t="shared" si="8"/>
        <v>12000</v>
      </c>
      <c r="O41" s="23"/>
      <c r="P41" s="18"/>
      <c r="Q41" s="17"/>
      <c r="R41" s="18"/>
      <c r="S41" s="18"/>
      <c r="T41" s="18"/>
      <c r="U41" s="18"/>
      <c r="V41" s="18"/>
      <c r="W41" s="18"/>
    </row>
    <row r="42" spans="1:23" s="31" customFormat="1" ht="32.25" customHeight="1">
      <c r="A42" s="20" t="s">
        <v>45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>
        <v>18000</v>
      </c>
      <c r="N42" s="77">
        <f t="shared" si="8"/>
        <v>18000</v>
      </c>
      <c r="O42" s="23"/>
      <c r="P42" s="18"/>
      <c r="Q42" s="17"/>
      <c r="R42" s="18"/>
      <c r="S42" s="18"/>
      <c r="T42" s="18"/>
      <c r="U42" s="18"/>
      <c r="V42" s="18"/>
      <c r="W42" s="18"/>
    </row>
    <row r="43" spans="1:23" s="31" customFormat="1" ht="33" customHeight="1">
      <c r="A43" s="20" t="s">
        <v>153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>
        <v>2800</v>
      </c>
      <c r="M43" s="27"/>
      <c r="N43" s="77">
        <f t="shared" si="8"/>
        <v>2800</v>
      </c>
      <c r="O43" s="23"/>
      <c r="P43" s="18"/>
      <c r="Q43" s="17"/>
      <c r="R43" s="18"/>
      <c r="S43" s="18"/>
      <c r="T43" s="18"/>
      <c r="U43" s="18"/>
      <c r="V43" s="18"/>
      <c r="W43" s="18"/>
    </row>
    <row r="44" spans="1:23" s="31" customFormat="1" ht="18" customHeight="1">
      <c r="A44" s="20" t="s">
        <v>46</v>
      </c>
      <c r="B44" s="27"/>
      <c r="C44" s="27"/>
      <c r="D44" s="27"/>
      <c r="E44" s="27"/>
      <c r="F44" s="27"/>
      <c r="G44" s="27"/>
      <c r="H44" s="27"/>
      <c r="I44" s="27"/>
      <c r="J44" s="27">
        <v>16248</v>
      </c>
      <c r="K44" s="27"/>
      <c r="L44" s="27"/>
      <c r="M44" s="27"/>
      <c r="N44" s="77">
        <f t="shared" si="8"/>
        <v>16248</v>
      </c>
      <c r="O44" s="23"/>
      <c r="P44" s="18"/>
      <c r="Q44" s="17"/>
      <c r="R44" s="18"/>
      <c r="S44" s="18"/>
      <c r="T44" s="18"/>
      <c r="U44" s="18"/>
      <c r="V44" s="18"/>
      <c r="W44" s="18"/>
    </row>
    <row r="45" spans="1:23" s="31" customFormat="1" ht="30.75">
      <c r="A45" s="20" t="s">
        <v>47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>
        <v>30000</v>
      </c>
      <c r="M45" s="27"/>
      <c r="N45" s="77">
        <f t="shared" si="8"/>
        <v>30000</v>
      </c>
      <c r="O45" s="23"/>
      <c r="P45" s="18"/>
      <c r="Q45" s="17"/>
      <c r="R45" s="18"/>
      <c r="S45" s="18"/>
      <c r="T45" s="18"/>
      <c r="U45" s="18"/>
      <c r="V45" s="18"/>
      <c r="W45" s="18"/>
    </row>
    <row r="46" spans="1:23" s="31" customFormat="1" ht="18" customHeight="1">
      <c r="A46" s="20" t="s">
        <v>48</v>
      </c>
      <c r="B46" s="27"/>
      <c r="C46" s="27"/>
      <c r="D46" s="27"/>
      <c r="E46" s="27"/>
      <c r="F46" s="27">
        <v>6930</v>
      </c>
      <c r="G46" s="27"/>
      <c r="H46" s="27"/>
      <c r="I46" s="27"/>
      <c r="J46" s="27"/>
      <c r="K46" s="27"/>
      <c r="L46" s="27"/>
      <c r="M46" s="27"/>
      <c r="N46" s="77">
        <f t="shared" si="8"/>
        <v>6930</v>
      </c>
      <c r="O46" s="23"/>
      <c r="P46" s="18"/>
      <c r="Q46" s="17"/>
      <c r="R46" s="18"/>
      <c r="S46" s="18"/>
      <c r="T46" s="18"/>
      <c r="U46" s="18"/>
      <c r="V46" s="18"/>
      <c r="W46" s="18"/>
    </row>
    <row r="47" spans="1:17" s="18" customFormat="1" ht="15.75">
      <c r="A47" s="20" t="s">
        <v>49</v>
      </c>
      <c r="B47" s="27"/>
      <c r="C47" s="27"/>
      <c r="D47" s="27"/>
      <c r="E47" s="27"/>
      <c r="F47" s="27"/>
      <c r="G47" s="27"/>
      <c r="H47" s="27"/>
      <c r="I47" s="27">
        <v>22398</v>
      </c>
      <c r="J47" s="27"/>
      <c r="K47" s="27"/>
      <c r="L47" s="27">
        <v>5760</v>
      </c>
      <c r="M47" s="27"/>
      <c r="N47" s="77">
        <f t="shared" si="8"/>
        <v>28158</v>
      </c>
      <c r="O47" s="23"/>
      <c r="Q47" s="17"/>
    </row>
    <row r="48" spans="1:17" s="18" customFormat="1" ht="15.75">
      <c r="A48" s="20" t="s">
        <v>50</v>
      </c>
      <c r="B48" s="27"/>
      <c r="C48" s="27"/>
      <c r="D48" s="27"/>
      <c r="E48" s="27">
        <v>1560</v>
      </c>
      <c r="F48" s="27"/>
      <c r="G48" s="27"/>
      <c r="H48" s="27"/>
      <c r="I48" s="27"/>
      <c r="J48" s="27"/>
      <c r="K48" s="27"/>
      <c r="L48" s="27"/>
      <c r="M48" s="27"/>
      <c r="N48" s="77">
        <f t="shared" si="8"/>
        <v>1560</v>
      </c>
      <c r="O48" s="23"/>
      <c r="Q48" s="17"/>
    </row>
    <row r="49" spans="1:23" s="31" customFormat="1" ht="15.75">
      <c r="A49" s="20" t="s">
        <v>51</v>
      </c>
      <c r="B49" s="27"/>
      <c r="C49" s="27"/>
      <c r="D49" s="27"/>
      <c r="E49" s="27">
        <v>5380</v>
      </c>
      <c r="F49" s="27"/>
      <c r="G49" s="27"/>
      <c r="H49" s="27"/>
      <c r="I49" s="27"/>
      <c r="J49" s="27"/>
      <c r="K49" s="27"/>
      <c r="L49" s="27"/>
      <c r="M49" s="27"/>
      <c r="N49" s="77">
        <f t="shared" si="8"/>
        <v>5380</v>
      </c>
      <c r="O49" s="23"/>
      <c r="P49" s="18"/>
      <c r="Q49" s="17"/>
      <c r="R49" s="18"/>
      <c r="S49" s="18"/>
      <c r="T49" s="18"/>
      <c r="U49" s="18"/>
      <c r="V49" s="18"/>
      <c r="W49" s="18"/>
    </row>
    <row r="50" spans="1:23" s="31" customFormat="1" ht="15.75">
      <c r="A50" s="20" t="s">
        <v>143</v>
      </c>
      <c r="B50" s="27"/>
      <c r="C50" s="27"/>
      <c r="D50" s="27"/>
      <c r="E50" s="27">
        <v>4680</v>
      </c>
      <c r="F50" s="27"/>
      <c r="G50" s="27"/>
      <c r="H50" s="27"/>
      <c r="I50" s="27"/>
      <c r="J50" s="27"/>
      <c r="K50" s="27"/>
      <c r="L50" s="27">
        <v>5400</v>
      </c>
      <c r="M50" s="27"/>
      <c r="N50" s="77">
        <f t="shared" si="8"/>
        <v>10080</v>
      </c>
      <c r="O50" s="23"/>
      <c r="P50" s="18"/>
      <c r="Q50" s="17"/>
      <c r="R50" s="18"/>
      <c r="S50" s="18"/>
      <c r="T50" s="18"/>
      <c r="U50" s="18"/>
      <c r="V50" s="18"/>
      <c r="W50" s="18"/>
    </row>
    <row r="51" spans="1:23" s="31" customFormat="1" ht="15.75">
      <c r="A51" s="20" t="s">
        <v>52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>
        <v>25000</v>
      </c>
      <c r="M51" s="27"/>
      <c r="N51" s="77">
        <f t="shared" si="8"/>
        <v>25000</v>
      </c>
      <c r="O51" s="23"/>
      <c r="P51" s="18"/>
      <c r="Q51" s="17"/>
      <c r="R51" s="18"/>
      <c r="S51" s="18"/>
      <c r="T51" s="18"/>
      <c r="U51" s="18"/>
      <c r="V51" s="18"/>
      <c r="W51" s="18"/>
    </row>
    <row r="52" spans="1:23" s="19" customFormat="1" ht="15.75">
      <c r="A52" s="29" t="s">
        <v>53</v>
      </c>
      <c r="B52" s="24">
        <f aca="true" t="shared" si="9" ref="B52:N52">B53+B54+B55</f>
        <v>0</v>
      </c>
      <c r="C52" s="24">
        <f t="shared" si="9"/>
        <v>50000</v>
      </c>
      <c r="D52" s="24">
        <f t="shared" si="9"/>
        <v>0</v>
      </c>
      <c r="E52" s="24">
        <f t="shared" si="9"/>
        <v>49193.15</v>
      </c>
      <c r="F52" s="24">
        <f t="shared" si="9"/>
        <v>0</v>
      </c>
      <c r="G52" s="24">
        <f t="shared" si="9"/>
        <v>0</v>
      </c>
      <c r="H52" s="24">
        <f t="shared" si="9"/>
        <v>50292</v>
      </c>
      <c r="I52" s="24">
        <f t="shared" si="9"/>
        <v>0</v>
      </c>
      <c r="J52" s="24">
        <f t="shared" si="9"/>
        <v>0</v>
      </c>
      <c r="K52" s="24">
        <f t="shared" si="9"/>
        <v>50295</v>
      </c>
      <c r="L52" s="24">
        <f t="shared" si="9"/>
        <v>0</v>
      </c>
      <c r="M52" s="24">
        <f t="shared" si="9"/>
        <v>51414.3</v>
      </c>
      <c r="N52" s="24">
        <f t="shared" si="9"/>
        <v>251194.45</v>
      </c>
      <c r="O52" s="16"/>
      <c r="P52" s="18"/>
      <c r="Q52" s="17"/>
      <c r="R52" s="18"/>
      <c r="S52" s="18"/>
      <c r="T52" s="18"/>
      <c r="U52" s="18"/>
      <c r="V52" s="18"/>
      <c r="W52" s="18"/>
    </row>
    <row r="53" spans="1:23" s="31" customFormat="1" ht="15.75">
      <c r="A53" s="20" t="s">
        <v>54</v>
      </c>
      <c r="B53" s="27"/>
      <c r="C53" s="27"/>
      <c r="D53" s="27"/>
      <c r="E53" s="27">
        <v>47000</v>
      </c>
      <c r="F53" s="27"/>
      <c r="G53" s="27"/>
      <c r="H53" s="27">
        <f>50292-1375</f>
        <v>48917</v>
      </c>
      <c r="I53" s="27"/>
      <c r="J53" s="27"/>
      <c r="K53" s="27">
        <v>48920</v>
      </c>
      <c r="L53" s="27"/>
      <c r="M53" s="27">
        <v>50013</v>
      </c>
      <c r="N53" s="77">
        <f aca="true" t="shared" si="10" ref="N53:N70">B53+C53+D53+E53+F53+G53+H53+I53+J53+K53+L53+M53</f>
        <v>194850</v>
      </c>
      <c r="O53" s="23"/>
      <c r="P53" s="18"/>
      <c r="Q53" s="17"/>
      <c r="R53" s="18"/>
      <c r="S53" s="18"/>
      <c r="T53" s="18"/>
      <c r="U53" s="18"/>
      <c r="V53" s="18"/>
      <c r="W53" s="18"/>
    </row>
    <row r="54" spans="1:23" s="31" customFormat="1" ht="15.75">
      <c r="A54" s="20" t="s">
        <v>55</v>
      </c>
      <c r="B54" s="27"/>
      <c r="C54" s="27"/>
      <c r="D54" s="27"/>
      <c r="E54" s="27">
        <v>1375</v>
      </c>
      <c r="F54" s="27"/>
      <c r="G54" s="27"/>
      <c r="H54" s="27">
        <v>1375</v>
      </c>
      <c r="I54" s="27"/>
      <c r="J54" s="27"/>
      <c r="K54" s="27">
        <v>1375</v>
      </c>
      <c r="L54" s="27"/>
      <c r="M54" s="27">
        <v>1376</v>
      </c>
      <c r="N54" s="77">
        <f t="shared" si="10"/>
        <v>5501</v>
      </c>
      <c r="O54" s="23"/>
      <c r="P54" s="18"/>
      <c r="Q54" s="17"/>
      <c r="R54" s="18"/>
      <c r="S54" s="18"/>
      <c r="T54" s="18"/>
      <c r="U54" s="18"/>
      <c r="V54" s="18"/>
      <c r="W54" s="18"/>
    </row>
    <row r="55" spans="1:23" s="31" customFormat="1" ht="15.75">
      <c r="A55" s="20" t="s">
        <v>144</v>
      </c>
      <c r="B55" s="27"/>
      <c r="C55" s="27">
        <v>50000</v>
      </c>
      <c r="D55" s="27"/>
      <c r="E55" s="27">
        <v>818.15</v>
      </c>
      <c r="F55" s="27"/>
      <c r="G55" s="27"/>
      <c r="H55" s="27"/>
      <c r="I55" s="27"/>
      <c r="J55" s="27"/>
      <c r="K55" s="27"/>
      <c r="L55" s="27"/>
      <c r="M55" s="27">
        <v>25.3</v>
      </c>
      <c r="N55" s="77">
        <f t="shared" si="10"/>
        <v>50843.450000000004</v>
      </c>
      <c r="O55" s="23"/>
      <c r="P55" s="18"/>
      <c r="Q55" s="17"/>
      <c r="R55" s="18"/>
      <c r="S55" s="18"/>
      <c r="T55" s="18"/>
      <c r="U55" s="18"/>
      <c r="V55" s="18"/>
      <c r="W55" s="18"/>
    </row>
    <row r="56" spans="1:23" s="19" customFormat="1" ht="15.75">
      <c r="A56" s="14" t="s">
        <v>56</v>
      </c>
      <c r="B56" s="24">
        <f>B57+B58</f>
        <v>0</v>
      </c>
      <c r="C56" s="24">
        <f aca="true" t="shared" si="11" ref="C56:L56">C57+C58</f>
        <v>0</v>
      </c>
      <c r="D56" s="24">
        <f t="shared" si="11"/>
        <v>0</v>
      </c>
      <c r="E56" s="24">
        <f t="shared" si="11"/>
        <v>0</v>
      </c>
      <c r="F56" s="24">
        <f t="shared" si="11"/>
        <v>0</v>
      </c>
      <c r="G56" s="24">
        <f t="shared" si="11"/>
        <v>0</v>
      </c>
      <c r="H56" s="24">
        <f t="shared" si="11"/>
        <v>0</v>
      </c>
      <c r="I56" s="24">
        <f t="shared" si="11"/>
        <v>0</v>
      </c>
      <c r="J56" s="24">
        <f t="shared" si="11"/>
        <v>0</v>
      </c>
      <c r="K56" s="24">
        <f t="shared" si="11"/>
        <v>0</v>
      </c>
      <c r="L56" s="24">
        <f t="shared" si="11"/>
        <v>0</v>
      </c>
      <c r="M56" s="24">
        <f>M58+M57+M59</f>
        <v>50100</v>
      </c>
      <c r="N56" s="24">
        <f>N58+N57+N59</f>
        <v>50100</v>
      </c>
      <c r="O56" s="16"/>
      <c r="P56" s="18"/>
      <c r="Q56" s="17"/>
      <c r="R56" s="18"/>
      <c r="S56" s="18"/>
      <c r="T56" s="18"/>
      <c r="U56" s="18"/>
      <c r="V56" s="18"/>
      <c r="W56" s="18"/>
    </row>
    <row r="57" spans="1:23" s="31" customFormat="1" ht="15.75">
      <c r="A57" s="20" t="s">
        <v>155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>
        <v>11200</v>
      </c>
      <c r="N57" s="77">
        <f t="shared" si="10"/>
        <v>11200</v>
      </c>
      <c r="O57" s="23"/>
      <c r="P57" s="18"/>
      <c r="Q57" s="17"/>
      <c r="R57" s="18"/>
      <c r="S57" s="18"/>
      <c r="T57" s="18"/>
      <c r="U57" s="18"/>
      <c r="V57" s="18"/>
      <c r="W57" s="18"/>
    </row>
    <row r="58" spans="1:23" s="31" customFormat="1" ht="15.75">
      <c r="A58" s="20" t="s">
        <v>57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>
        <v>12500</v>
      </c>
      <c r="N58" s="77">
        <f t="shared" si="10"/>
        <v>12500</v>
      </c>
      <c r="O58" s="23"/>
      <c r="P58" s="18"/>
      <c r="Q58" s="17"/>
      <c r="R58" s="18"/>
      <c r="S58" s="18"/>
      <c r="T58" s="18"/>
      <c r="U58" s="18"/>
      <c r="V58" s="18"/>
      <c r="W58" s="18"/>
    </row>
    <row r="59" spans="1:23" s="31" customFormat="1" ht="15.75">
      <c r="A59" s="20" t="s">
        <v>154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>
        <v>26400</v>
      </c>
      <c r="N59" s="77">
        <f t="shared" si="10"/>
        <v>26400</v>
      </c>
      <c r="O59" s="23"/>
      <c r="P59" s="18"/>
      <c r="Q59" s="17"/>
      <c r="R59" s="18"/>
      <c r="S59" s="18"/>
      <c r="T59" s="18"/>
      <c r="U59" s="18"/>
      <c r="V59" s="18"/>
      <c r="W59" s="18"/>
    </row>
    <row r="60" spans="1:23" s="19" customFormat="1" ht="18">
      <c r="A60" s="29" t="s">
        <v>59</v>
      </c>
      <c r="B60" s="24">
        <f aca="true" t="shared" si="12" ref="B60:K60">B61+B62+B63+B64+B66+B69+B70</f>
        <v>9113.72</v>
      </c>
      <c r="C60" s="24">
        <f t="shared" si="12"/>
        <v>33176.41</v>
      </c>
      <c r="D60" s="24">
        <f t="shared" si="12"/>
        <v>20839.05</v>
      </c>
      <c r="E60" s="24">
        <f t="shared" si="12"/>
        <v>24214.08</v>
      </c>
      <c r="F60" s="24">
        <f t="shared" si="12"/>
        <v>26946.48</v>
      </c>
      <c r="G60" s="24">
        <f>G61+G62+G63+G64+G66+G69+G70+G67</f>
        <v>31831.67</v>
      </c>
      <c r="H60" s="24">
        <f t="shared" si="12"/>
        <v>23274.25</v>
      </c>
      <c r="I60" s="24">
        <f>I61+I62+I63+I64+I66+I69+I70+I65</f>
        <v>20846.55</v>
      </c>
      <c r="J60" s="24">
        <f t="shared" si="12"/>
        <v>30338.32</v>
      </c>
      <c r="K60" s="24">
        <f t="shared" si="12"/>
        <v>11557.33</v>
      </c>
      <c r="L60" s="24">
        <f>L61+L62+L63+L64+L65+L66+L67+L68+L69+L70</f>
        <v>196146.88</v>
      </c>
      <c r="M60" s="24">
        <f>M61+M62+M63+M64+M65+M66+M67+M68+M69+M70</f>
        <v>146427.88</v>
      </c>
      <c r="N60" s="24">
        <f>N61+N62+N63+N64+N65+N66+N67+N68+N69+N70</f>
        <v>611772.62</v>
      </c>
      <c r="O60" s="32"/>
      <c r="P60" s="33"/>
      <c r="Q60" s="17"/>
      <c r="R60" s="18"/>
      <c r="S60" s="18"/>
      <c r="T60" s="18"/>
      <c r="U60" s="18"/>
      <c r="V60" s="18"/>
      <c r="W60" s="18"/>
    </row>
    <row r="61" spans="1:23" ht="15.75">
      <c r="A61" s="20" t="s">
        <v>60</v>
      </c>
      <c r="B61" s="21">
        <v>9113.72</v>
      </c>
      <c r="C61" s="27">
        <v>33176.41</v>
      </c>
      <c r="D61" s="27">
        <v>20839.05</v>
      </c>
      <c r="E61" s="27">
        <v>24214.08</v>
      </c>
      <c r="F61" s="27">
        <v>26946.48</v>
      </c>
      <c r="G61" s="27">
        <v>31831.67</v>
      </c>
      <c r="H61" s="27">
        <v>16687.25</v>
      </c>
      <c r="I61" s="27">
        <v>18246.55</v>
      </c>
      <c r="J61" s="27">
        <v>30338.32</v>
      </c>
      <c r="K61" s="27">
        <v>11557.33</v>
      </c>
      <c r="L61" s="27">
        <v>37626.88</v>
      </c>
      <c r="M61" s="27">
        <v>42974.88</v>
      </c>
      <c r="N61" s="77">
        <f t="shared" si="10"/>
        <v>303552.62</v>
      </c>
      <c r="O61" s="76"/>
      <c r="P61" s="18"/>
      <c r="Q61" s="17"/>
      <c r="R61" s="18"/>
      <c r="S61" s="18"/>
      <c r="T61" s="18"/>
      <c r="U61" s="18"/>
      <c r="V61" s="18"/>
      <c r="W61" s="18"/>
    </row>
    <row r="62" spans="1:23" ht="30.75">
      <c r="A62" s="20" t="s">
        <v>145</v>
      </c>
      <c r="B62" s="21"/>
      <c r="C62" s="27"/>
      <c r="D62" s="27"/>
      <c r="E62" s="27"/>
      <c r="F62" s="27"/>
      <c r="G62" s="27"/>
      <c r="H62" s="27">
        <v>6587</v>
      </c>
      <c r="I62" s="27"/>
      <c r="J62" s="27"/>
      <c r="K62" s="27"/>
      <c r="L62" s="27">
        <v>813</v>
      </c>
      <c r="M62" s="27"/>
      <c r="N62" s="77">
        <f t="shared" si="10"/>
        <v>7400</v>
      </c>
      <c r="O62" s="76"/>
      <c r="P62" s="18"/>
      <c r="Q62" s="17"/>
      <c r="R62" s="18"/>
      <c r="S62" s="18"/>
      <c r="T62" s="18"/>
      <c r="U62" s="18"/>
      <c r="V62" s="18"/>
      <c r="W62" s="18"/>
    </row>
    <row r="63" spans="1:23" ht="15.75">
      <c r="A63" s="20" t="s">
        <v>146</v>
      </c>
      <c r="B63" s="21"/>
      <c r="C63" s="27"/>
      <c r="D63" s="27"/>
      <c r="E63" s="27"/>
      <c r="F63" s="27"/>
      <c r="G63" s="27"/>
      <c r="H63" s="27"/>
      <c r="I63" s="27"/>
      <c r="J63" s="27"/>
      <c r="K63" s="27"/>
      <c r="L63" s="27">
        <v>29772</v>
      </c>
      <c r="M63" s="27">
        <v>19950</v>
      </c>
      <c r="N63" s="77">
        <f t="shared" si="10"/>
        <v>49722</v>
      </c>
      <c r="O63" s="76"/>
      <c r="P63" s="18"/>
      <c r="Q63" s="17"/>
      <c r="R63" s="18"/>
      <c r="S63" s="18"/>
      <c r="T63" s="18"/>
      <c r="U63" s="18"/>
      <c r="V63" s="18"/>
      <c r="W63" s="18"/>
    </row>
    <row r="64" spans="1:23" ht="30.75">
      <c r="A64" s="20" t="s">
        <v>147</v>
      </c>
      <c r="B64" s="21"/>
      <c r="C64" s="27"/>
      <c r="D64" s="27"/>
      <c r="E64" s="27"/>
      <c r="F64" s="27"/>
      <c r="G64" s="27"/>
      <c r="H64" s="27"/>
      <c r="I64" s="27"/>
      <c r="J64" s="27"/>
      <c r="K64" s="27"/>
      <c r="L64" s="27">
        <v>36020</v>
      </c>
      <c r="M64" s="27">
        <v>20281</v>
      </c>
      <c r="N64" s="77">
        <f t="shared" si="10"/>
        <v>56301</v>
      </c>
      <c r="O64" s="76"/>
      <c r="P64" s="18"/>
      <c r="Q64" s="17"/>
      <c r="R64" s="18"/>
      <c r="S64" s="18"/>
      <c r="T64" s="18"/>
      <c r="U64" s="18"/>
      <c r="V64" s="18"/>
      <c r="W64" s="18"/>
    </row>
    <row r="65" spans="1:23" ht="15.75">
      <c r="A65" s="20" t="s">
        <v>148</v>
      </c>
      <c r="B65" s="21"/>
      <c r="C65" s="27"/>
      <c r="D65" s="27"/>
      <c r="E65" s="27"/>
      <c r="F65" s="27"/>
      <c r="G65" s="27">
        <v>37060</v>
      </c>
      <c r="H65" s="27"/>
      <c r="I65" s="27">
        <v>2600</v>
      </c>
      <c r="J65" s="27"/>
      <c r="K65" s="27"/>
      <c r="L65" s="27"/>
      <c r="M65" s="27">
        <v>38819</v>
      </c>
      <c r="N65" s="77">
        <f t="shared" si="10"/>
        <v>78479</v>
      </c>
      <c r="O65" s="76"/>
      <c r="P65" s="18"/>
      <c r="Q65" s="17"/>
      <c r="R65" s="18"/>
      <c r="S65" s="18"/>
      <c r="T65" s="18"/>
      <c r="U65" s="18"/>
      <c r="V65" s="18"/>
      <c r="W65" s="18"/>
    </row>
    <row r="66" spans="1:23" ht="15.75">
      <c r="A66" s="20" t="s">
        <v>149</v>
      </c>
      <c r="B66" s="21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>
        <v>1500</v>
      </c>
      <c r="N66" s="77">
        <f t="shared" si="10"/>
        <v>1500</v>
      </c>
      <c r="O66" s="76"/>
      <c r="P66" s="18"/>
      <c r="Q66" s="17"/>
      <c r="R66" s="18"/>
      <c r="S66" s="18"/>
      <c r="T66" s="18"/>
      <c r="U66" s="18"/>
      <c r="V66" s="18"/>
      <c r="W66" s="18"/>
    </row>
    <row r="67" spans="1:23" ht="15.75">
      <c r="A67" s="20" t="s">
        <v>150</v>
      </c>
      <c r="B67" s="21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77">
        <f t="shared" si="10"/>
        <v>0</v>
      </c>
      <c r="O67" s="23"/>
      <c r="P67" s="18"/>
      <c r="Q67" s="17"/>
      <c r="R67" s="18"/>
      <c r="S67" s="18"/>
      <c r="T67" s="18"/>
      <c r="U67" s="18"/>
      <c r="V67" s="18"/>
      <c r="W67" s="18"/>
    </row>
    <row r="68" spans="1:23" ht="15.75">
      <c r="A68" s="20" t="s">
        <v>151</v>
      </c>
      <c r="B68" s="21"/>
      <c r="C68" s="27"/>
      <c r="D68" s="27"/>
      <c r="E68" s="27"/>
      <c r="F68" s="27"/>
      <c r="G68" s="27"/>
      <c r="H68" s="27"/>
      <c r="I68" s="27"/>
      <c r="J68" s="27"/>
      <c r="K68" s="27"/>
      <c r="L68" s="27">
        <v>4500</v>
      </c>
      <c r="M68" s="27">
        <v>22903</v>
      </c>
      <c r="N68" s="77">
        <f t="shared" si="10"/>
        <v>27403</v>
      </c>
      <c r="O68" s="76"/>
      <c r="P68" s="18"/>
      <c r="Q68" s="17"/>
      <c r="R68" s="18"/>
      <c r="S68" s="18"/>
      <c r="T68" s="18"/>
      <c r="U68" s="18"/>
      <c r="V68" s="18"/>
      <c r="W68" s="18"/>
    </row>
    <row r="69" spans="1:23" ht="15.75">
      <c r="A69" s="20" t="s">
        <v>64</v>
      </c>
      <c r="B69" s="21"/>
      <c r="C69" s="27"/>
      <c r="D69" s="27"/>
      <c r="E69" s="27"/>
      <c r="F69" s="27"/>
      <c r="G69" s="27"/>
      <c r="H69" s="27"/>
      <c r="I69" s="27"/>
      <c r="J69" s="27"/>
      <c r="K69" s="27"/>
      <c r="L69" s="27">
        <v>49855</v>
      </c>
      <c r="M69" s="27"/>
      <c r="N69" s="77">
        <f t="shared" si="10"/>
        <v>49855</v>
      </c>
      <c r="O69" s="76"/>
      <c r="P69" s="18"/>
      <c r="Q69" s="17"/>
      <c r="R69" s="18"/>
      <c r="S69" s="18"/>
      <c r="T69" s="18"/>
      <c r="U69" s="18"/>
      <c r="V69" s="18"/>
      <c r="W69" s="18"/>
    </row>
    <row r="70" spans="1:23" ht="15.75">
      <c r="A70" s="20" t="s">
        <v>152</v>
      </c>
      <c r="B70" s="21"/>
      <c r="C70" s="27"/>
      <c r="D70" s="27"/>
      <c r="E70" s="27"/>
      <c r="F70" s="27"/>
      <c r="G70" s="27"/>
      <c r="H70" s="27"/>
      <c r="I70" s="27"/>
      <c r="J70" s="27"/>
      <c r="K70" s="27"/>
      <c r="L70" s="27">
        <v>37560</v>
      </c>
      <c r="M70" s="27"/>
      <c r="N70" s="77">
        <f t="shared" si="10"/>
        <v>37560</v>
      </c>
      <c r="O70" s="76"/>
      <c r="P70" s="18"/>
      <c r="Q70" s="17"/>
      <c r="R70" s="18"/>
      <c r="S70" s="18"/>
      <c r="T70" s="18"/>
      <c r="U70" s="18"/>
      <c r="V70" s="18"/>
      <c r="W70" s="18"/>
    </row>
    <row r="71" spans="1:23" s="19" customFormat="1" ht="32.25" customHeight="1">
      <c r="A71" s="29" t="s">
        <v>65</v>
      </c>
      <c r="B71" s="15">
        <f>B77+B78+B9+B13+B16+B17+B21+B27+B39+B52+B56+B60</f>
        <v>94382.49</v>
      </c>
      <c r="C71" s="15">
        <f aca="true" t="shared" si="13" ref="C71:M71">C9+C16+C17+C21+C27+C39+C52+C56+C60</f>
        <v>457634.65</v>
      </c>
      <c r="D71" s="15">
        <f t="shared" si="13"/>
        <v>356195.60000000003</v>
      </c>
      <c r="E71" s="15">
        <f t="shared" si="13"/>
        <v>418577.73</v>
      </c>
      <c r="F71" s="15">
        <f t="shared" si="13"/>
        <v>315716.08999999997</v>
      </c>
      <c r="G71" s="15">
        <f t="shared" si="13"/>
        <v>307014.77999999997</v>
      </c>
      <c r="H71" s="15">
        <f t="shared" si="13"/>
        <v>347034.15</v>
      </c>
      <c r="I71" s="15">
        <f t="shared" si="13"/>
        <v>299755.01999999996</v>
      </c>
      <c r="J71" s="15">
        <f t="shared" si="13"/>
        <v>296158.9</v>
      </c>
      <c r="K71" s="15">
        <f t="shared" si="13"/>
        <v>300116.12000000005</v>
      </c>
      <c r="L71" s="15">
        <f t="shared" si="13"/>
        <v>566103.11</v>
      </c>
      <c r="M71" s="15">
        <f t="shared" si="13"/>
        <v>971851.36</v>
      </c>
      <c r="N71" s="81">
        <f>N60+N56+N52+N39+N27+N21+N17+N16+N9</f>
        <v>4767600</v>
      </c>
      <c r="O71" s="16"/>
      <c r="P71" s="17"/>
      <c r="Q71" s="17"/>
      <c r="R71" s="18"/>
      <c r="S71" s="18"/>
      <c r="T71" s="18"/>
      <c r="U71" s="18"/>
      <c r="V71" s="18"/>
      <c r="W71" s="18"/>
    </row>
    <row r="72" spans="1:23" s="19" customFormat="1" ht="32.25" customHeigh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6"/>
      <c r="P72" s="17"/>
      <c r="Q72" s="17"/>
      <c r="R72" s="18"/>
      <c r="S72" s="18"/>
      <c r="T72" s="18"/>
      <c r="U72" s="18"/>
      <c r="V72" s="18"/>
      <c r="W72" s="18"/>
    </row>
    <row r="73" spans="1:23" s="19" customFormat="1" ht="36" customHeight="1" hidden="1">
      <c r="A73" s="88" t="s">
        <v>66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36"/>
      <c r="P73" s="17"/>
      <c r="Q73" s="17"/>
      <c r="R73" s="18"/>
      <c r="S73" s="18"/>
      <c r="T73" s="18"/>
      <c r="U73" s="18"/>
      <c r="V73" s="18"/>
      <c r="W73" s="18"/>
    </row>
    <row r="74" spans="1:23" s="19" customFormat="1" ht="17.25" customHeight="1" hidden="1">
      <c r="A74" s="20" t="s">
        <v>67</v>
      </c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52">
        <f>B74+C74+D74+E74+F74+G74+H74+I74+J74+K74+L74+M74</f>
        <v>0</v>
      </c>
      <c r="O74" s="36"/>
      <c r="P74" s="17"/>
      <c r="Q74" s="17"/>
      <c r="R74" s="18"/>
      <c r="S74" s="18"/>
      <c r="T74" s="18"/>
      <c r="U74" s="18"/>
      <c r="V74" s="18"/>
      <c r="W74" s="18"/>
    </row>
    <row r="75" spans="1:23" s="19" customFormat="1" ht="17.25" customHeight="1" hidden="1">
      <c r="A75" s="20" t="s">
        <v>68</v>
      </c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52">
        <f>B75+C75+D75+E75+F75+G75+H75+I75+J75+K75+L75+M75</f>
        <v>0</v>
      </c>
      <c r="O75" s="36"/>
      <c r="P75" s="17"/>
      <c r="Q75" s="17"/>
      <c r="R75" s="18"/>
      <c r="S75" s="18"/>
      <c r="T75" s="18"/>
      <c r="U75" s="18"/>
      <c r="V75" s="18"/>
      <c r="W75" s="18"/>
    </row>
    <row r="76" spans="1:23" s="19" customFormat="1" ht="20.25" customHeight="1" hidden="1">
      <c r="A76" s="40" t="s">
        <v>69</v>
      </c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82">
        <f>B76+C76+D76+E76+F76+G76+H76+I76+J76+K76+L76+M76</f>
        <v>0</v>
      </c>
      <c r="O76" s="36"/>
      <c r="P76" s="17"/>
      <c r="Q76" s="17"/>
      <c r="R76" s="18"/>
      <c r="S76" s="18"/>
      <c r="T76" s="18"/>
      <c r="U76" s="18"/>
      <c r="V76" s="18"/>
      <c r="W76" s="18"/>
    </row>
    <row r="77" spans="1:23" s="19" customFormat="1" ht="22.5" customHeight="1">
      <c r="A77" s="83" t="s">
        <v>140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18"/>
      <c r="P77" s="18"/>
      <c r="Q77" s="18"/>
      <c r="R77" s="18"/>
      <c r="S77" s="18"/>
      <c r="T77" s="18"/>
      <c r="U77" s="18"/>
      <c r="V77" s="18"/>
      <c r="W77" s="18"/>
    </row>
    <row r="78" spans="1:23" s="19" customFormat="1" ht="22.5" customHeight="1">
      <c r="A78" s="83" t="s">
        <v>141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18"/>
      <c r="P78" s="18"/>
      <c r="Q78" s="18"/>
      <c r="R78" s="18"/>
      <c r="S78" s="18"/>
      <c r="T78" s="18"/>
      <c r="U78" s="18"/>
      <c r="V78" s="18"/>
      <c r="W78" s="18"/>
    </row>
    <row r="79" ht="18">
      <c r="M79" s="2"/>
    </row>
    <row r="80" ht="18">
      <c r="M80" s="2"/>
    </row>
    <row r="81" ht="18">
      <c r="M81" s="2"/>
    </row>
    <row r="82" ht="18">
      <c r="M82" s="2"/>
    </row>
    <row r="83" ht="18">
      <c r="M83" s="2"/>
    </row>
    <row r="84" ht="18">
      <c r="M84" s="2"/>
    </row>
    <row r="85" ht="18">
      <c r="M85" s="2"/>
    </row>
    <row r="86" ht="18">
      <c r="M86" s="2"/>
    </row>
    <row r="87" ht="18">
      <c r="M87" s="2"/>
    </row>
    <row r="88" ht="18">
      <c r="M88" s="2"/>
    </row>
    <row r="89" ht="18">
      <c r="M89" s="2"/>
    </row>
    <row r="90" ht="18">
      <c r="M90" s="2"/>
    </row>
    <row r="91" ht="18">
      <c r="M91" s="2"/>
    </row>
    <row r="92" ht="18">
      <c r="M92" s="2"/>
    </row>
    <row r="93" ht="18">
      <c r="M93" s="2"/>
    </row>
    <row r="94" ht="18">
      <c r="M94" s="2"/>
    </row>
    <row r="95" ht="18">
      <c r="M95" s="2"/>
    </row>
    <row r="96" ht="18">
      <c r="M96" s="2"/>
    </row>
    <row r="97" ht="18">
      <c r="M97" s="2"/>
    </row>
    <row r="98" ht="18">
      <c r="M98" s="2"/>
    </row>
    <row r="99" ht="18">
      <c r="M99" s="2"/>
    </row>
    <row r="100" ht="18">
      <c r="M100" s="2"/>
    </row>
    <row r="101" ht="18">
      <c r="M101" s="2"/>
    </row>
    <row r="102" ht="18">
      <c r="M102" s="2"/>
    </row>
    <row r="103" ht="18">
      <c r="M103" s="2"/>
    </row>
    <row r="104" ht="18">
      <c r="M104" s="2"/>
    </row>
    <row r="105" ht="18">
      <c r="M105" s="2"/>
    </row>
    <row r="106" ht="18">
      <c r="M106" s="2"/>
    </row>
    <row r="107" ht="18">
      <c r="M107" s="2"/>
    </row>
    <row r="108" ht="18">
      <c r="M108" s="2"/>
    </row>
    <row r="109" ht="18">
      <c r="M109" s="2"/>
    </row>
    <row r="110" ht="18">
      <c r="M110" s="2"/>
    </row>
    <row r="111" ht="18">
      <c r="M111" s="2"/>
    </row>
    <row r="112" ht="18">
      <c r="M112" s="2"/>
    </row>
    <row r="113" ht="18">
      <c r="M113" s="2"/>
    </row>
    <row r="114" ht="18">
      <c r="M114" s="2"/>
    </row>
    <row r="115" ht="18">
      <c r="M115" s="2"/>
    </row>
    <row r="116" ht="18">
      <c r="M116" s="2"/>
    </row>
    <row r="117" ht="18">
      <c r="M117" s="2"/>
    </row>
    <row r="118" ht="18">
      <c r="M118" s="2"/>
    </row>
    <row r="119" ht="18">
      <c r="M119" s="2"/>
    </row>
  </sheetData>
  <sheetProtection selectLockedCells="1" selectUnlockedCells="1"/>
  <mergeCells count="7">
    <mergeCell ref="A78:N78"/>
    <mergeCell ref="A1:C1"/>
    <mergeCell ref="A4:N4"/>
    <mergeCell ref="A5:N5"/>
    <mergeCell ref="A6:N6"/>
    <mergeCell ref="A73:N73"/>
    <mergeCell ref="A77:N77"/>
  </mergeCells>
  <printOptions/>
  <pageMargins left="0.7083333333333334" right="0.3541666666666667" top="1.2993055555555555" bottom="0.5902777777777778" header="0.5118055555555555" footer="0.5118055555555555"/>
  <pageSetup fitToHeight="2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PageLayoutView="0" workbookViewId="0" topLeftCell="A4">
      <selection activeCell="A32" sqref="A32"/>
    </sheetView>
  </sheetViews>
  <sheetFormatPr defaultColWidth="9.140625" defaultRowHeight="12.75"/>
  <cols>
    <col min="1" max="1" width="30.28125" style="1" customWidth="1"/>
    <col min="2" max="2" width="11.28125" style="1" customWidth="1"/>
    <col min="3" max="3" width="11.8515625" style="1" customWidth="1"/>
    <col min="4" max="4" width="12.7109375" style="2" customWidth="1"/>
    <col min="5" max="5" width="12.28125" style="2" customWidth="1"/>
    <col min="6" max="6" width="12.140625" style="2" customWidth="1"/>
    <col min="7" max="7" width="12.57421875" style="2" customWidth="1"/>
    <col min="8" max="8" width="12.8515625" style="2" customWidth="1"/>
    <col min="9" max="9" width="12.57421875" style="2" customWidth="1"/>
    <col min="10" max="10" width="12.8515625" style="2" customWidth="1"/>
    <col min="11" max="13" width="12.00390625" style="2" customWidth="1"/>
    <col min="14" max="14" width="16.140625" style="2" customWidth="1"/>
    <col min="15" max="15" width="13.00390625" style="4" customWidth="1"/>
    <col min="16" max="16" width="14.8515625" style="4" customWidth="1"/>
    <col min="17" max="255" width="9.140625" style="4" customWidth="1"/>
  </cols>
  <sheetData>
    <row r="1" spans="1:14" ht="46.5" customHeight="1">
      <c r="A1" s="84"/>
      <c r="B1" s="84"/>
      <c r="C1" s="84"/>
      <c r="I1" s="6"/>
      <c r="J1" s="6"/>
      <c r="K1" s="6"/>
      <c r="L1" s="6"/>
      <c r="M1" s="6"/>
      <c r="N1" s="6"/>
    </row>
    <row r="2" spans="1:14" ht="18.75" customHeight="1">
      <c r="A2" s="5"/>
      <c r="B2" s="5"/>
      <c r="I2" s="6"/>
      <c r="J2" s="6"/>
      <c r="K2" s="6"/>
      <c r="L2" s="6"/>
      <c r="M2" s="6"/>
      <c r="N2" s="6"/>
    </row>
    <row r="3" spans="1:14" ht="18.75" customHeight="1">
      <c r="A3" s="5"/>
      <c r="B3" s="5"/>
      <c r="I3" s="6"/>
      <c r="J3" s="6"/>
      <c r="K3" s="6"/>
      <c r="L3" s="6"/>
      <c r="M3" s="6"/>
      <c r="N3" s="6"/>
    </row>
    <row r="4" spans="1:14" ht="19.5" customHeight="1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18.75" customHeight="1">
      <c r="A5" s="86" t="s">
        <v>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ht="18.75" customHeight="1">
      <c r="A6" s="87" t="s">
        <v>70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ht="18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7"/>
    </row>
    <row r="8" spans="1:22" s="13" customFormat="1" ht="33" customHeight="1">
      <c r="A8" s="10"/>
      <c r="B8" s="10" t="s">
        <v>3</v>
      </c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1" t="s">
        <v>14</v>
      </c>
      <c r="N8" s="68" t="s">
        <v>15</v>
      </c>
      <c r="O8" s="12"/>
      <c r="P8" s="12"/>
      <c r="Q8" s="12"/>
      <c r="R8" s="12"/>
      <c r="S8" s="12"/>
      <c r="T8" s="12"/>
      <c r="U8" s="12"/>
      <c r="V8" s="12"/>
    </row>
    <row r="9" spans="1:22" s="19" customFormat="1" ht="15.75">
      <c r="A9" s="14" t="s">
        <v>16</v>
      </c>
      <c r="B9" s="39">
        <f aca="true" t="shared" si="0" ref="B9:M9">B10+B11+B12+B13+B14</f>
        <v>43900</v>
      </c>
      <c r="C9" s="39">
        <f t="shared" si="0"/>
        <v>112392.14</v>
      </c>
      <c r="D9" s="39">
        <f t="shared" si="0"/>
        <v>124495.79</v>
      </c>
      <c r="E9" s="39">
        <f t="shared" si="0"/>
        <v>175515.94</v>
      </c>
      <c r="F9" s="39">
        <f t="shared" si="0"/>
        <v>110763.82</v>
      </c>
      <c r="G9" s="39">
        <f t="shared" si="0"/>
        <v>137274.29</v>
      </c>
      <c r="H9" s="39">
        <f t="shared" si="0"/>
        <v>143500.3</v>
      </c>
      <c r="I9" s="39">
        <f t="shared" si="0"/>
        <v>102602.05</v>
      </c>
      <c r="J9" s="39">
        <f t="shared" si="0"/>
        <v>163311.12</v>
      </c>
      <c r="K9" s="39">
        <f t="shared" si="0"/>
        <v>161031.85</v>
      </c>
      <c r="L9" s="39">
        <f t="shared" si="0"/>
        <v>139488.85</v>
      </c>
      <c r="M9" s="39">
        <f t="shared" si="0"/>
        <v>386771.1</v>
      </c>
      <c r="N9" s="70">
        <f aca="true" t="shared" si="1" ref="N9:N32">B9+C9+D9+E9+F9+G9+H9+I9+J9+K9+L9+M9</f>
        <v>1801047.2500000005</v>
      </c>
      <c r="O9" s="36"/>
      <c r="P9" s="17"/>
      <c r="Q9" s="18"/>
      <c r="R9" s="18"/>
      <c r="S9" s="18"/>
      <c r="T9" s="18"/>
      <c r="U9" s="18"/>
      <c r="V9" s="18"/>
    </row>
    <row r="10" spans="1:22" s="19" customFormat="1" ht="15" customHeight="1">
      <c r="A10" s="20" t="s">
        <v>17</v>
      </c>
      <c r="B10" s="43">
        <v>43900</v>
      </c>
      <c r="C10" s="37">
        <v>112392.14</v>
      </c>
      <c r="D10" s="37">
        <v>124495.79</v>
      </c>
      <c r="E10" s="37">
        <v>175515.94</v>
      </c>
      <c r="F10" s="37">
        <v>110763.82</v>
      </c>
      <c r="G10" s="37">
        <v>137274.29</v>
      </c>
      <c r="H10" s="37">
        <v>143500.3</v>
      </c>
      <c r="I10" s="37">
        <v>102602.05</v>
      </c>
      <c r="J10" s="37">
        <v>163311.12</v>
      </c>
      <c r="K10" s="37">
        <v>161031.85</v>
      </c>
      <c r="L10" s="37">
        <v>139488.85</v>
      </c>
      <c r="M10" s="37">
        <v>386771.1</v>
      </c>
      <c r="N10" s="70">
        <f t="shared" si="1"/>
        <v>1801047.2500000005</v>
      </c>
      <c r="O10" s="18"/>
      <c r="P10" s="17"/>
      <c r="Q10" s="18"/>
      <c r="R10" s="18"/>
      <c r="S10" s="18"/>
      <c r="T10" s="18"/>
      <c r="U10" s="18"/>
      <c r="V10" s="18"/>
    </row>
    <row r="11" spans="1:22" s="19" customFormat="1" ht="15" customHeight="1" hidden="1">
      <c r="A11" s="20" t="s">
        <v>71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71">
        <f t="shared" si="1"/>
        <v>0</v>
      </c>
      <c r="O11" s="18"/>
      <c r="P11" s="17"/>
      <c r="Q11" s="18"/>
      <c r="R11" s="18"/>
      <c r="S11" s="18"/>
      <c r="T11" s="18"/>
      <c r="U11" s="18"/>
      <c r="V11" s="18"/>
    </row>
    <row r="12" spans="1:22" s="19" customFormat="1" ht="15" customHeight="1" hidden="1">
      <c r="A12" s="20" t="s">
        <v>72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71">
        <f t="shared" si="1"/>
        <v>0</v>
      </c>
      <c r="O12" s="18"/>
      <c r="P12" s="17"/>
      <c r="Q12" s="18"/>
      <c r="R12" s="18"/>
      <c r="S12" s="18"/>
      <c r="T12" s="18"/>
      <c r="U12" s="18"/>
      <c r="V12" s="18"/>
    </row>
    <row r="13" spans="1:22" s="19" customFormat="1" ht="15" customHeight="1" hidden="1">
      <c r="A13" s="20" t="s">
        <v>18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71">
        <f t="shared" si="1"/>
        <v>0</v>
      </c>
      <c r="O13" s="18"/>
      <c r="P13" s="17"/>
      <c r="Q13" s="18"/>
      <c r="R13" s="18"/>
      <c r="S13" s="18"/>
      <c r="T13" s="18"/>
      <c r="U13" s="18"/>
      <c r="V13" s="18"/>
    </row>
    <row r="14" spans="1:22" s="19" customFormat="1" ht="18" customHeight="1" hidden="1">
      <c r="A14" s="20" t="s">
        <v>19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71">
        <f t="shared" si="1"/>
        <v>0</v>
      </c>
      <c r="O14" s="18"/>
      <c r="P14" s="17"/>
      <c r="Q14" s="18"/>
      <c r="R14" s="18"/>
      <c r="S14" s="18"/>
      <c r="T14" s="18"/>
      <c r="U14" s="18"/>
      <c r="V14" s="18"/>
    </row>
    <row r="15" spans="1:22" s="19" customFormat="1" ht="15.75" hidden="1">
      <c r="A15" s="14" t="s">
        <v>20</v>
      </c>
      <c r="B15" s="44">
        <v>0</v>
      </c>
      <c r="C15" s="44">
        <f>C16</f>
        <v>0</v>
      </c>
      <c r="D15" s="44">
        <f>D16</f>
        <v>0</v>
      </c>
      <c r="E15" s="44">
        <f aca="true" t="shared" si="2" ref="E15:M15">E16+E17+E18</f>
        <v>0</v>
      </c>
      <c r="F15" s="44">
        <f t="shared" si="2"/>
        <v>0</v>
      </c>
      <c r="G15" s="44">
        <f t="shared" si="2"/>
        <v>0</v>
      </c>
      <c r="H15" s="44">
        <f t="shared" si="2"/>
        <v>0</v>
      </c>
      <c r="I15" s="44">
        <f t="shared" si="2"/>
        <v>0</v>
      </c>
      <c r="J15" s="44">
        <f t="shared" si="2"/>
        <v>0</v>
      </c>
      <c r="K15" s="44">
        <f t="shared" si="2"/>
        <v>0</v>
      </c>
      <c r="L15" s="44">
        <f t="shared" si="2"/>
        <v>0</v>
      </c>
      <c r="M15" s="45">
        <f t="shared" si="2"/>
        <v>0</v>
      </c>
      <c r="N15" s="70">
        <f t="shared" si="1"/>
        <v>0</v>
      </c>
      <c r="O15" s="46"/>
      <c r="P15" s="17"/>
      <c r="Q15" s="18"/>
      <c r="R15" s="18"/>
      <c r="S15" s="18"/>
      <c r="T15" s="18"/>
      <c r="U15" s="18"/>
      <c r="V15" s="18"/>
    </row>
    <row r="16" spans="1:22" ht="15.75" hidden="1">
      <c r="A16" s="20" t="s">
        <v>21</v>
      </c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72">
        <f t="shared" si="1"/>
        <v>0</v>
      </c>
      <c r="O16" s="47"/>
      <c r="P16" s="17"/>
      <c r="Q16" s="18"/>
      <c r="R16" s="18"/>
      <c r="S16" s="18"/>
      <c r="T16" s="18"/>
      <c r="U16" s="18"/>
      <c r="V16" s="18"/>
    </row>
    <row r="17" spans="1:22" ht="15.75" hidden="1">
      <c r="A17" s="20" t="s">
        <v>73</v>
      </c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70">
        <f t="shared" si="1"/>
        <v>0</v>
      </c>
      <c r="O17" s="47"/>
      <c r="P17" s="17"/>
      <c r="Q17" s="18"/>
      <c r="R17" s="18"/>
      <c r="S17" s="18"/>
      <c r="T17" s="18"/>
      <c r="U17" s="18"/>
      <c r="V17" s="18"/>
    </row>
    <row r="18" spans="1:22" ht="36" customHeight="1" hidden="1">
      <c r="A18" s="20" t="s">
        <v>22</v>
      </c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70">
        <f t="shared" si="1"/>
        <v>0</v>
      </c>
      <c r="O18" s="47"/>
      <c r="P18" s="17"/>
      <c r="Q18" s="18"/>
      <c r="R18" s="18"/>
      <c r="S18" s="18"/>
      <c r="T18" s="18"/>
      <c r="U18" s="18"/>
      <c r="V18" s="18"/>
    </row>
    <row r="19" spans="1:22" s="19" customFormat="1" ht="15.75">
      <c r="A19" s="14">
        <v>213</v>
      </c>
      <c r="B19" s="39">
        <v>0</v>
      </c>
      <c r="C19" s="39">
        <v>31646.95</v>
      </c>
      <c r="D19" s="39">
        <v>34167.23</v>
      </c>
      <c r="E19" s="39">
        <v>50719.55</v>
      </c>
      <c r="F19" s="39">
        <v>39988.27</v>
      </c>
      <c r="G19" s="39">
        <v>39404.06</v>
      </c>
      <c r="H19" s="39">
        <v>33861.76</v>
      </c>
      <c r="I19" s="39">
        <v>40999.69</v>
      </c>
      <c r="J19" s="39">
        <v>44156.97</v>
      </c>
      <c r="K19" s="39">
        <v>50426.42</v>
      </c>
      <c r="L19" s="39">
        <v>39422.63</v>
      </c>
      <c r="M19" s="39">
        <v>132973.22</v>
      </c>
      <c r="N19" s="70">
        <f t="shared" si="1"/>
        <v>537766.75</v>
      </c>
      <c r="O19" s="48"/>
      <c r="P19" s="17"/>
      <c r="Q19" s="18"/>
      <c r="R19" s="18"/>
      <c r="S19" s="18"/>
      <c r="T19" s="18"/>
      <c r="U19" s="18"/>
      <c r="V19" s="18"/>
    </row>
    <row r="20" spans="1:22" s="19" customFormat="1" ht="15.75">
      <c r="A20" s="29" t="s">
        <v>42</v>
      </c>
      <c r="B20" s="44">
        <f aca="true" t="shared" si="3" ref="B20:K20">B21</f>
        <v>0</v>
      </c>
      <c r="C20" s="44">
        <f t="shared" si="3"/>
        <v>0</v>
      </c>
      <c r="D20" s="44">
        <f t="shared" si="3"/>
        <v>0</v>
      </c>
      <c r="E20" s="44">
        <f t="shared" si="3"/>
        <v>0</v>
      </c>
      <c r="F20" s="44">
        <f t="shared" si="3"/>
        <v>0</v>
      </c>
      <c r="G20" s="44">
        <f t="shared" si="3"/>
        <v>0</v>
      </c>
      <c r="H20" s="44">
        <f t="shared" si="3"/>
        <v>0</v>
      </c>
      <c r="I20" s="44">
        <f t="shared" si="3"/>
        <v>7371</v>
      </c>
      <c r="J20" s="44">
        <f t="shared" si="3"/>
        <v>0</v>
      </c>
      <c r="K20" s="44">
        <f t="shared" si="3"/>
        <v>0</v>
      </c>
      <c r="L20" s="44">
        <f>L21</f>
        <v>0</v>
      </c>
      <c r="M20" s="44">
        <f>M21</f>
        <v>0</v>
      </c>
      <c r="N20" s="70">
        <f t="shared" si="1"/>
        <v>7371</v>
      </c>
      <c r="O20" s="48"/>
      <c r="P20" s="17"/>
      <c r="Q20" s="18"/>
      <c r="R20" s="18"/>
      <c r="S20" s="18"/>
      <c r="T20" s="18"/>
      <c r="U20" s="18"/>
      <c r="V20" s="18"/>
    </row>
    <row r="21" spans="1:22" s="31" customFormat="1" ht="15.75">
      <c r="A21" s="20" t="s">
        <v>49</v>
      </c>
      <c r="B21" s="38"/>
      <c r="C21" s="38"/>
      <c r="D21" s="38"/>
      <c r="E21" s="38"/>
      <c r="F21" s="38"/>
      <c r="G21" s="38"/>
      <c r="H21" s="38"/>
      <c r="I21" s="38">
        <v>7371</v>
      </c>
      <c r="J21" s="38"/>
      <c r="K21" s="38"/>
      <c r="L21" s="38"/>
      <c r="M21" s="38"/>
      <c r="N21" s="70">
        <f t="shared" si="1"/>
        <v>7371</v>
      </c>
      <c r="O21" s="47"/>
      <c r="P21" s="17"/>
      <c r="Q21" s="18"/>
      <c r="R21" s="18"/>
      <c r="S21" s="18"/>
      <c r="T21" s="18"/>
      <c r="U21" s="18"/>
      <c r="V21" s="18"/>
    </row>
    <row r="22" spans="1:22" s="19" customFormat="1" ht="15.75">
      <c r="A22" s="14" t="s">
        <v>56</v>
      </c>
      <c r="B22" s="44">
        <f aca="true" t="shared" si="4" ref="B22:L22">B23+B24+B27+B28</f>
        <v>0</v>
      </c>
      <c r="C22" s="44">
        <f t="shared" si="4"/>
        <v>0</v>
      </c>
      <c r="D22" s="44">
        <f t="shared" si="4"/>
        <v>0</v>
      </c>
      <c r="E22" s="44">
        <f t="shared" si="4"/>
        <v>0</v>
      </c>
      <c r="F22" s="44">
        <f t="shared" si="4"/>
        <v>0</v>
      </c>
      <c r="G22" s="44">
        <f t="shared" si="4"/>
        <v>0</v>
      </c>
      <c r="H22" s="44">
        <f t="shared" si="4"/>
        <v>0</v>
      </c>
      <c r="I22" s="44">
        <f t="shared" si="4"/>
        <v>0</v>
      </c>
      <c r="J22" s="44">
        <f t="shared" si="4"/>
        <v>0</v>
      </c>
      <c r="K22" s="44">
        <f t="shared" si="4"/>
        <v>0</v>
      </c>
      <c r="L22" s="44">
        <f t="shared" si="4"/>
        <v>0</v>
      </c>
      <c r="M22" s="44">
        <f>M23+M24+M25+M26+M27+M28</f>
        <v>0</v>
      </c>
      <c r="N22" s="70">
        <f t="shared" si="1"/>
        <v>0</v>
      </c>
      <c r="O22" s="48"/>
      <c r="P22" s="17"/>
      <c r="Q22" s="18"/>
      <c r="R22" s="18"/>
      <c r="S22" s="18"/>
      <c r="T22" s="18"/>
      <c r="U22" s="18"/>
      <c r="V22" s="18"/>
    </row>
    <row r="23" spans="1:22" s="19" customFormat="1" ht="15.75" hidden="1">
      <c r="A23" s="20" t="s">
        <v>75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70">
        <f t="shared" si="1"/>
        <v>0</v>
      </c>
      <c r="O23" s="48"/>
      <c r="P23" s="17"/>
      <c r="Q23" s="18"/>
      <c r="R23" s="18"/>
      <c r="S23" s="18"/>
      <c r="T23" s="18"/>
      <c r="U23" s="18"/>
      <c r="V23" s="18"/>
    </row>
    <row r="24" spans="1:22" s="31" customFormat="1" ht="15.75" hidden="1">
      <c r="A24" s="20" t="s">
        <v>76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70">
        <f t="shared" si="1"/>
        <v>0</v>
      </c>
      <c r="O24" s="47"/>
      <c r="P24" s="17"/>
      <c r="Q24" s="18"/>
      <c r="R24" s="18"/>
      <c r="S24" s="18"/>
      <c r="T24" s="18"/>
      <c r="U24" s="18"/>
      <c r="V24" s="18"/>
    </row>
    <row r="25" spans="1:22" s="31" customFormat="1" ht="15.75" hidden="1">
      <c r="A25" s="20" t="s">
        <v>58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70">
        <f t="shared" si="1"/>
        <v>0</v>
      </c>
      <c r="O25" s="47"/>
      <c r="P25" s="17"/>
      <c r="Q25" s="18"/>
      <c r="R25" s="18"/>
      <c r="S25" s="18"/>
      <c r="T25" s="18"/>
      <c r="U25" s="18"/>
      <c r="V25" s="18"/>
    </row>
    <row r="26" spans="1:22" s="31" customFormat="1" ht="15.75" hidden="1">
      <c r="A26" s="20" t="s">
        <v>77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70">
        <f t="shared" si="1"/>
        <v>0</v>
      </c>
      <c r="O26" s="47"/>
      <c r="P26" s="17"/>
      <c r="Q26" s="18"/>
      <c r="R26" s="18"/>
      <c r="S26" s="18"/>
      <c r="T26" s="18"/>
      <c r="U26" s="18"/>
      <c r="V26" s="18"/>
    </row>
    <row r="27" spans="1:22" s="19" customFormat="1" ht="15.75" hidden="1">
      <c r="A27" s="20" t="s">
        <v>78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0">
        <f t="shared" si="1"/>
        <v>0</v>
      </c>
      <c r="O27" s="48"/>
      <c r="P27" s="17"/>
      <c r="Q27" s="18"/>
      <c r="R27" s="18"/>
      <c r="S27" s="18"/>
      <c r="T27" s="18"/>
      <c r="U27" s="18"/>
      <c r="V27" s="18"/>
    </row>
    <row r="28" spans="1:22" s="31" customFormat="1" ht="30.75" hidden="1">
      <c r="A28" s="20" t="s">
        <v>79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70">
        <f t="shared" si="1"/>
        <v>0</v>
      </c>
      <c r="O28" s="47"/>
      <c r="P28" s="17"/>
      <c r="Q28" s="18"/>
      <c r="R28" s="18"/>
      <c r="S28" s="18"/>
      <c r="T28" s="18"/>
      <c r="U28" s="18"/>
      <c r="V28" s="18"/>
    </row>
    <row r="29" spans="1:22" s="19" customFormat="1" ht="15.75">
      <c r="A29" s="29" t="s">
        <v>59</v>
      </c>
      <c r="B29" s="44">
        <f>B30+B31</f>
        <v>0</v>
      </c>
      <c r="C29" s="44">
        <f aca="true" t="shared" si="5" ref="C29:M29">C30+C31</f>
        <v>0</v>
      </c>
      <c r="D29" s="44">
        <f t="shared" si="5"/>
        <v>0</v>
      </c>
      <c r="E29" s="44">
        <f t="shared" si="5"/>
        <v>0</v>
      </c>
      <c r="F29" s="44">
        <f t="shared" si="5"/>
        <v>0</v>
      </c>
      <c r="G29" s="44">
        <f t="shared" si="5"/>
        <v>0</v>
      </c>
      <c r="H29" s="44">
        <f t="shared" si="5"/>
        <v>0</v>
      </c>
      <c r="I29" s="44">
        <f t="shared" si="5"/>
        <v>0</v>
      </c>
      <c r="J29" s="44">
        <f t="shared" si="5"/>
        <v>0</v>
      </c>
      <c r="K29" s="44">
        <f t="shared" si="5"/>
        <v>0</v>
      </c>
      <c r="L29" s="44">
        <f t="shared" si="5"/>
        <v>28235</v>
      </c>
      <c r="M29" s="44">
        <f t="shared" si="5"/>
        <v>39980</v>
      </c>
      <c r="N29" s="70">
        <f t="shared" si="1"/>
        <v>68215</v>
      </c>
      <c r="O29" s="32"/>
      <c r="P29" s="17"/>
      <c r="Q29" s="18"/>
      <c r="R29" s="18"/>
      <c r="S29" s="18"/>
      <c r="T29" s="18"/>
      <c r="U29" s="18"/>
      <c r="V29" s="18"/>
    </row>
    <row r="30" spans="1:22" ht="15.75">
      <c r="A30" s="20" t="s">
        <v>80</v>
      </c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>
        <v>39980</v>
      </c>
      <c r="N30" s="70">
        <f t="shared" si="1"/>
        <v>39980</v>
      </c>
      <c r="O30" s="18"/>
      <c r="P30" s="17"/>
      <c r="Q30" s="18"/>
      <c r="R30" s="18"/>
      <c r="S30" s="18"/>
      <c r="T30" s="18"/>
      <c r="U30" s="18"/>
      <c r="V30" s="18"/>
    </row>
    <row r="31" spans="1:22" ht="15.75">
      <c r="A31" s="20" t="s">
        <v>63</v>
      </c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>
        <v>28235</v>
      </c>
      <c r="M31" s="38"/>
      <c r="N31" s="70">
        <f t="shared" si="1"/>
        <v>28235</v>
      </c>
      <c r="O31" s="18"/>
      <c r="P31" s="17"/>
      <c r="Q31" s="18"/>
      <c r="R31" s="18"/>
      <c r="S31" s="18"/>
      <c r="T31" s="18"/>
      <c r="U31" s="18"/>
      <c r="V31" s="18"/>
    </row>
    <row r="32" spans="1:22" s="19" customFormat="1" ht="32.25" customHeight="1">
      <c r="A32" s="29" t="s">
        <v>65</v>
      </c>
      <c r="B32" s="39">
        <f aca="true" t="shared" si="6" ref="B32:M32">B9++B19+B20+B22+B29</f>
        <v>43900</v>
      </c>
      <c r="C32" s="39">
        <f t="shared" si="6"/>
        <v>144039.09</v>
      </c>
      <c r="D32" s="39">
        <f t="shared" si="6"/>
        <v>158663.02</v>
      </c>
      <c r="E32" s="39">
        <f t="shared" si="6"/>
        <v>226235.49</v>
      </c>
      <c r="F32" s="39">
        <f t="shared" si="6"/>
        <v>150752.09</v>
      </c>
      <c r="G32" s="39">
        <f t="shared" si="6"/>
        <v>176678.35</v>
      </c>
      <c r="H32" s="39">
        <f t="shared" si="6"/>
        <v>177362.06</v>
      </c>
      <c r="I32" s="39">
        <f t="shared" si="6"/>
        <v>150972.74</v>
      </c>
      <c r="J32" s="39">
        <f t="shared" si="6"/>
        <v>207468.09</v>
      </c>
      <c r="K32" s="39">
        <f t="shared" si="6"/>
        <v>211458.27000000002</v>
      </c>
      <c r="L32" s="39">
        <f t="shared" si="6"/>
        <v>207146.48</v>
      </c>
      <c r="M32" s="39">
        <f t="shared" si="6"/>
        <v>559724.32</v>
      </c>
      <c r="N32" s="70">
        <f t="shared" si="1"/>
        <v>2414400</v>
      </c>
      <c r="O32" s="36"/>
      <c r="P32" s="17"/>
      <c r="Q32" s="18"/>
      <c r="R32" s="18"/>
      <c r="S32" s="18"/>
      <c r="T32" s="18"/>
      <c r="U32" s="18"/>
      <c r="V32" s="18"/>
    </row>
    <row r="33" spans="1:22" s="19" customFormat="1" ht="32.25" customHeight="1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6"/>
      <c r="P33" s="17"/>
      <c r="Q33" s="18"/>
      <c r="R33" s="18"/>
      <c r="S33" s="18"/>
      <c r="T33" s="18"/>
      <c r="U33" s="18"/>
      <c r="V33" s="18"/>
    </row>
    <row r="34" spans="1:22" s="19" customFormat="1" ht="23.25" customHeight="1">
      <c r="A34" s="83" t="s">
        <v>140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18"/>
      <c r="P34" s="18"/>
      <c r="Q34" s="18"/>
      <c r="R34" s="18"/>
      <c r="S34" s="18"/>
      <c r="T34" s="18"/>
      <c r="U34" s="18"/>
      <c r="V34" s="18"/>
    </row>
    <row r="35" spans="1:22" s="19" customFormat="1" ht="26.25" customHeight="1">
      <c r="A35" s="83" t="s">
        <v>141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18"/>
      <c r="P35" s="18"/>
      <c r="Q35" s="18"/>
      <c r="R35" s="18"/>
      <c r="S35" s="18"/>
      <c r="T35" s="18"/>
      <c r="U35" s="18"/>
      <c r="V35" s="18"/>
    </row>
  </sheetData>
  <sheetProtection selectLockedCells="1" selectUnlockedCells="1"/>
  <mergeCells count="6">
    <mergeCell ref="A1:C1"/>
    <mergeCell ref="A4:N4"/>
    <mergeCell ref="A5:N5"/>
    <mergeCell ref="A6:N6"/>
    <mergeCell ref="A34:N34"/>
    <mergeCell ref="A35:N35"/>
  </mergeCells>
  <printOptions/>
  <pageMargins left="0.5118055555555555" right="0.3541666666666667" top="1.18125" bottom="0.19652777777777777" header="0.5118055555555555" footer="0.5118055555555555"/>
  <pageSetup fitToHeight="1" fitToWidth="1" horizontalDpi="300" verticalDpi="300" orientation="landscape" paperSize="9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74"/>
  <sheetViews>
    <sheetView zoomScale="85" zoomScaleNormal="85" zoomScaleSheetLayoutView="71" zoomScalePageLayoutView="0" workbookViewId="0" topLeftCell="L4">
      <selection activeCell="Q4" sqref="Q4"/>
    </sheetView>
  </sheetViews>
  <sheetFormatPr defaultColWidth="9.140625" defaultRowHeight="12.75"/>
  <cols>
    <col min="1" max="1" width="25.57421875" style="1" customWidth="1"/>
    <col min="2" max="2" width="11.8515625" style="1" customWidth="1"/>
    <col min="3" max="3" width="11.00390625" style="1" customWidth="1"/>
    <col min="4" max="4" width="11.28125" style="2" customWidth="1"/>
    <col min="5" max="5" width="11.140625" style="2" customWidth="1"/>
    <col min="6" max="13" width="11.28125" style="2" customWidth="1"/>
    <col min="14" max="14" width="15.7109375" style="2" customWidth="1"/>
    <col min="15" max="15" width="12.7109375" style="4" customWidth="1"/>
    <col min="16" max="16" width="18.00390625" style="18" customWidth="1"/>
    <col min="17" max="17" width="17.421875" style="18" customWidth="1"/>
    <col min="18" max="18" width="14.8515625" style="4" customWidth="1"/>
    <col min="19" max="16384" width="9.140625" style="4" customWidth="1"/>
  </cols>
  <sheetData>
    <row r="1" spans="1:3" ht="44.25" customHeight="1">
      <c r="A1" s="84"/>
      <c r="B1" s="84"/>
      <c r="C1" s="84"/>
    </row>
    <row r="2" spans="1:14" ht="97.5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8.75" customHeight="1">
      <c r="A3" s="86" t="s">
        <v>139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7" ht="18.75" customHeight="1">
      <c r="A4" s="87" t="s">
        <v>81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Q4" s="49"/>
    </row>
    <row r="5" spans="1:24" s="13" customFormat="1" ht="32.25" customHeight="1">
      <c r="A5" s="10"/>
      <c r="B5" s="50" t="s">
        <v>3</v>
      </c>
      <c r="C5" s="51" t="s">
        <v>4</v>
      </c>
      <c r="D5" s="51" t="s">
        <v>5</v>
      </c>
      <c r="E5" s="51" t="s">
        <v>6</v>
      </c>
      <c r="F5" s="51" t="s">
        <v>7</v>
      </c>
      <c r="G5" s="51" t="s">
        <v>8</v>
      </c>
      <c r="H5" s="51" t="s">
        <v>9</v>
      </c>
      <c r="I5" s="51" t="s">
        <v>10</v>
      </c>
      <c r="J5" s="51" t="s">
        <v>11</v>
      </c>
      <c r="K5" s="51" t="s">
        <v>12</v>
      </c>
      <c r="L5" s="51" t="s">
        <v>13</v>
      </c>
      <c r="M5" s="51" t="s">
        <v>14</v>
      </c>
      <c r="N5" s="73" t="s">
        <v>15</v>
      </c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s="19" customFormat="1" ht="21" customHeight="1" hidden="1">
      <c r="A6" s="14">
        <v>213</v>
      </c>
      <c r="B6" s="39"/>
      <c r="C6" s="44"/>
      <c r="D6" s="44"/>
      <c r="E6" s="44"/>
      <c r="F6" s="44"/>
      <c r="G6" s="44"/>
      <c r="H6" s="44"/>
      <c r="I6" s="44"/>
      <c r="J6" s="44"/>
      <c r="K6" s="44"/>
      <c r="L6" s="44">
        <f>L7</f>
        <v>0</v>
      </c>
      <c r="M6" s="44">
        <f>M7</f>
        <v>0</v>
      </c>
      <c r="N6" s="74">
        <f aca="true" t="shared" si="0" ref="N6:N72">B6+C6+D6+E6+F6+G6+H6+I6+J6+K6+L6+M6</f>
        <v>0</v>
      </c>
      <c r="O6" s="36"/>
      <c r="P6" s="33"/>
      <c r="Q6" s="12"/>
      <c r="R6" s="17"/>
      <c r="S6" s="18"/>
      <c r="T6" s="18"/>
      <c r="U6" s="18"/>
      <c r="V6" s="18"/>
      <c r="W6" s="18"/>
      <c r="X6" s="18"/>
    </row>
    <row r="7" spans="1:24" s="19" customFormat="1" ht="21" customHeight="1" hidden="1">
      <c r="A7" s="20" t="s">
        <v>82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38"/>
      <c r="M7" s="38"/>
      <c r="N7" s="74">
        <f t="shared" si="0"/>
        <v>0</v>
      </c>
      <c r="O7" s="18"/>
      <c r="P7" s="33"/>
      <c r="Q7" s="12"/>
      <c r="R7" s="17"/>
      <c r="S7" s="18"/>
      <c r="T7" s="18"/>
      <c r="U7" s="18"/>
      <c r="V7" s="18"/>
      <c r="W7" s="18"/>
      <c r="X7" s="18"/>
    </row>
    <row r="8" spans="1:24" s="19" customFormat="1" ht="18" customHeight="1" hidden="1">
      <c r="A8" s="29" t="s">
        <v>25</v>
      </c>
      <c r="B8" s="44">
        <f>B9</f>
        <v>0</v>
      </c>
      <c r="C8" s="44">
        <f>C9</f>
        <v>0</v>
      </c>
      <c r="D8" s="44">
        <f>D9</f>
        <v>0</v>
      </c>
      <c r="E8" s="44">
        <f>E9</f>
        <v>0</v>
      </c>
      <c r="F8" s="44">
        <v>0</v>
      </c>
      <c r="G8" s="44">
        <v>0</v>
      </c>
      <c r="H8" s="44">
        <f aca="true" t="shared" si="1" ref="H8:M8">H9</f>
        <v>0</v>
      </c>
      <c r="I8" s="44">
        <f t="shared" si="1"/>
        <v>0</v>
      </c>
      <c r="J8" s="44">
        <f t="shared" si="1"/>
        <v>0</v>
      </c>
      <c r="K8" s="44">
        <f t="shared" si="1"/>
        <v>0</v>
      </c>
      <c r="L8" s="44">
        <f t="shared" si="1"/>
        <v>0</v>
      </c>
      <c r="M8" s="44">
        <f t="shared" si="1"/>
        <v>0</v>
      </c>
      <c r="N8" s="74">
        <f t="shared" si="0"/>
        <v>0</v>
      </c>
      <c r="O8" s="36"/>
      <c r="P8" s="33"/>
      <c r="Q8" s="12"/>
      <c r="R8" s="17"/>
      <c r="S8" s="18"/>
      <c r="T8" s="18"/>
      <c r="U8" s="18"/>
      <c r="V8" s="18"/>
      <c r="W8" s="18"/>
      <c r="X8" s="18"/>
    </row>
    <row r="9" spans="1:24" ht="18" customHeight="1" hidden="1">
      <c r="A9" s="20" t="s">
        <v>29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74">
        <f t="shared" si="0"/>
        <v>0</v>
      </c>
      <c r="O9" s="18"/>
      <c r="P9" s="54"/>
      <c r="R9" s="17"/>
      <c r="S9" s="18"/>
      <c r="T9" s="18"/>
      <c r="U9" s="18"/>
      <c r="V9" s="18"/>
      <c r="W9" s="18"/>
      <c r="X9" s="18"/>
    </row>
    <row r="10" spans="1:24" ht="21" customHeight="1" hidden="1">
      <c r="A10" s="20" t="s">
        <v>29</v>
      </c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74">
        <f t="shared" si="0"/>
        <v>0</v>
      </c>
      <c r="O10" s="18"/>
      <c r="P10" s="54"/>
      <c r="R10" s="17"/>
      <c r="S10" s="18"/>
      <c r="T10" s="18"/>
      <c r="U10" s="18"/>
      <c r="V10" s="18"/>
      <c r="W10" s="18"/>
      <c r="X10" s="18"/>
    </row>
    <row r="11" spans="1:24" s="19" customFormat="1" ht="24" customHeight="1" hidden="1">
      <c r="A11" s="55">
        <v>224</v>
      </c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74">
        <f t="shared" si="0"/>
        <v>0</v>
      </c>
      <c r="O11" s="18"/>
      <c r="P11" s="33"/>
      <c r="Q11" s="18"/>
      <c r="R11" s="17"/>
      <c r="S11" s="18"/>
      <c r="T11" s="18"/>
      <c r="U11" s="18"/>
      <c r="V11" s="18"/>
      <c r="W11" s="18"/>
      <c r="X11" s="18"/>
    </row>
    <row r="12" spans="1:24" s="19" customFormat="1" ht="18" customHeight="1" hidden="1">
      <c r="A12" s="29" t="s">
        <v>31</v>
      </c>
      <c r="B12" s="44">
        <f>B24+B25+B26+B27+B28+B29+B30+B31</f>
        <v>0</v>
      </c>
      <c r="C12" s="44">
        <f>C24+C25+C26+C27+C28+C29+C30+C31</f>
        <v>0</v>
      </c>
      <c r="D12" s="44">
        <f>D13+D14</f>
        <v>0</v>
      </c>
      <c r="E12" s="44">
        <f>E24+E25+E26+E27+E28+E29+E30+E31</f>
        <v>0</v>
      </c>
      <c r="F12" s="44">
        <f>F24+F25+F26+F27+F28+F29+F30+F31</f>
        <v>0</v>
      </c>
      <c r="G12" s="44">
        <f>G13+G14+G15+G16+G18+G31</f>
        <v>0</v>
      </c>
      <c r="H12" s="44">
        <f aca="true" t="shared" si="2" ref="H12:M12">H24+H25+H26+H27+H28+H29+H30+H31</f>
        <v>0</v>
      </c>
      <c r="I12" s="44">
        <f t="shared" si="2"/>
        <v>0</v>
      </c>
      <c r="J12" s="44">
        <f t="shared" si="2"/>
        <v>0</v>
      </c>
      <c r="K12" s="44">
        <f t="shared" si="2"/>
        <v>0</v>
      </c>
      <c r="L12" s="44">
        <f t="shared" si="2"/>
        <v>0</v>
      </c>
      <c r="M12" s="44">
        <f t="shared" si="2"/>
        <v>0</v>
      </c>
      <c r="N12" s="74">
        <f t="shared" si="0"/>
        <v>0</v>
      </c>
      <c r="O12" s="36"/>
      <c r="P12" s="33"/>
      <c r="Q12" s="18"/>
      <c r="R12" s="17"/>
      <c r="S12" s="18"/>
      <c r="T12" s="18"/>
      <c r="U12" s="18"/>
      <c r="V12" s="18"/>
      <c r="W12" s="18"/>
      <c r="X12" s="18"/>
    </row>
    <row r="13" spans="1:18" s="18" customFormat="1" ht="18" hidden="1">
      <c r="A13" s="20" t="s">
        <v>74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74">
        <f t="shared" si="0"/>
        <v>0</v>
      </c>
      <c r="P13" s="54"/>
      <c r="R13" s="17"/>
    </row>
    <row r="14" spans="1:18" s="18" customFormat="1" ht="30.75" hidden="1">
      <c r="A14" s="20" t="s">
        <v>83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74">
        <f t="shared" si="0"/>
        <v>0</v>
      </c>
      <c r="P14" s="54"/>
      <c r="R14" s="17"/>
    </row>
    <row r="15" spans="1:24" ht="18" hidden="1">
      <c r="A15" s="20" t="s">
        <v>84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74">
        <f t="shared" si="0"/>
        <v>0</v>
      </c>
      <c r="O15" s="18"/>
      <c r="P15" s="54"/>
      <c r="R15" s="17"/>
      <c r="S15" s="18"/>
      <c r="T15" s="18"/>
      <c r="U15" s="18"/>
      <c r="V15" s="18"/>
      <c r="W15" s="18"/>
      <c r="X15" s="18"/>
    </row>
    <row r="16" spans="1:24" ht="18" hidden="1">
      <c r="A16" s="20" t="s">
        <v>32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74">
        <f t="shared" si="0"/>
        <v>0</v>
      </c>
      <c r="O16" s="18"/>
      <c r="P16" s="54"/>
      <c r="R16" s="17"/>
      <c r="S16" s="18"/>
      <c r="T16" s="18"/>
      <c r="U16" s="18"/>
      <c r="V16" s="18"/>
      <c r="W16" s="18"/>
      <c r="X16" s="18"/>
    </row>
    <row r="17" spans="1:24" ht="18" hidden="1">
      <c r="A17" s="20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74">
        <f t="shared" si="0"/>
        <v>0</v>
      </c>
      <c r="O17" s="18"/>
      <c r="P17" s="54"/>
      <c r="R17" s="17"/>
      <c r="S17" s="18"/>
      <c r="T17" s="18"/>
      <c r="U17" s="18"/>
      <c r="V17" s="18"/>
      <c r="W17" s="18"/>
      <c r="X17" s="18"/>
    </row>
    <row r="18" spans="1:24" ht="45.75" hidden="1">
      <c r="A18" s="20" t="s">
        <v>85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74">
        <f t="shared" si="0"/>
        <v>0</v>
      </c>
      <c r="O18" s="18"/>
      <c r="P18" s="54"/>
      <c r="R18" s="17"/>
      <c r="S18" s="18"/>
      <c r="T18" s="18"/>
      <c r="U18" s="18"/>
      <c r="V18" s="18"/>
      <c r="W18" s="18"/>
      <c r="X18" s="18"/>
    </row>
    <row r="19" spans="1:24" ht="18" hidden="1">
      <c r="A19" s="20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74">
        <f t="shared" si="0"/>
        <v>0</v>
      </c>
      <c r="O19" s="18"/>
      <c r="P19" s="54"/>
      <c r="R19" s="17"/>
      <c r="S19" s="18"/>
      <c r="T19" s="18"/>
      <c r="U19" s="18"/>
      <c r="V19" s="18"/>
      <c r="W19" s="18"/>
      <c r="X19" s="18"/>
    </row>
    <row r="20" spans="1:24" ht="18" hidden="1">
      <c r="A20" s="20" t="s">
        <v>86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74">
        <f t="shared" si="0"/>
        <v>0</v>
      </c>
      <c r="O20" s="18"/>
      <c r="P20" s="54"/>
      <c r="R20" s="17"/>
      <c r="S20" s="18"/>
      <c r="T20" s="18"/>
      <c r="U20" s="18"/>
      <c r="V20" s="18"/>
      <c r="W20" s="18"/>
      <c r="X20" s="18"/>
    </row>
    <row r="21" spans="1:24" ht="18" hidden="1">
      <c r="A21" s="20" t="s">
        <v>87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74">
        <f t="shared" si="0"/>
        <v>0</v>
      </c>
      <c r="O21" s="18"/>
      <c r="P21" s="54"/>
      <c r="R21" s="17"/>
      <c r="S21" s="18"/>
      <c r="T21" s="18"/>
      <c r="U21" s="18"/>
      <c r="V21" s="18"/>
      <c r="W21" s="18"/>
      <c r="X21" s="18"/>
    </row>
    <row r="22" spans="1:24" ht="30.75" hidden="1">
      <c r="A22" s="20" t="s">
        <v>88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74">
        <f t="shared" si="0"/>
        <v>0</v>
      </c>
      <c r="O22" s="18"/>
      <c r="P22" s="54"/>
      <c r="R22" s="17"/>
      <c r="S22" s="18"/>
      <c r="T22" s="18"/>
      <c r="U22" s="18"/>
      <c r="V22" s="18"/>
      <c r="W22" s="18"/>
      <c r="X22" s="18"/>
    </row>
    <row r="23" spans="1:24" ht="30.75" hidden="1">
      <c r="A23" s="20" t="s">
        <v>89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74">
        <f t="shared" si="0"/>
        <v>0</v>
      </c>
      <c r="O23" s="18"/>
      <c r="P23" s="54"/>
      <c r="R23" s="17"/>
      <c r="S23" s="18"/>
      <c r="T23" s="18"/>
      <c r="U23" s="18"/>
      <c r="V23" s="18"/>
      <c r="W23" s="18"/>
      <c r="X23" s="18"/>
    </row>
    <row r="24" spans="1:24" ht="60.75" hidden="1">
      <c r="A24" s="20" t="s">
        <v>90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74">
        <f t="shared" si="0"/>
        <v>0</v>
      </c>
      <c r="O24" s="18"/>
      <c r="P24" s="54"/>
      <c r="R24" s="17"/>
      <c r="S24" s="18"/>
      <c r="T24" s="18"/>
      <c r="U24" s="18"/>
      <c r="V24" s="18"/>
      <c r="W24" s="18"/>
      <c r="X24" s="18"/>
    </row>
    <row r="25" spans="1:24" ht="36" customHeight="1" hidden="1">
      <c r="A25" s="20" t="s">
        <v>91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74">
        <f t="shared" si="0"/>
        <v>0</v>
      </c>
      <c r="O25" s="18"/>
      <c r="P25" s="54"/>
      <c r="R25" s="17"/>
      <c r="S25" s="18"/>
      <c r="T25" s="18"/>
      <c r="U25" s="18"/>
      <c r="V25" s="18"/>
      <c r="W25" s="18"/>
      <c r="X25" s="18"/>
    </row>
    <row r="26" spans="1:24" ht="36" customHeight="1" hidden="1">
      <c r="A26" s="20" t="s">
        <v>92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74">
        <f t="shared" si="0"/>
        <v>0</v>
      </c>
      <c r="O26" s="18"/>
      <c r="P26" s="54"/>
      <c r="R26" s="17"/>
      <c r="S26" s="18"/>
      <c r="T26" s="18"/>
      <c r="U26" s="18"/>
      <c r="V26" s="18"/>
      <c r="W26" s="18"/>
      <c r="X26" s="18"/>
    </row>
    <row r="27" spans="1:24" ht="30.75" hidden="1">
      <c r="A27" s="20" t="s">
        <v>36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4">
        <f t="shared" si="0"/>
        <v>0</v>
      </c>
      <c r="O27" s="18"/>
      <c r="P27" s="54"/>
      <c r="R27" s="17"/>
      <c r="S27" s="18"/>
      <c r="T27" s="18"/>
      <c r="U27" s="18"/>
      <c r="V27" s="18"/>
      <c r="W27" s="18"/>
      <c r="X27" s="18"/>
    </row>
    <row r="28" spans="1:24" ht="30.75" hidden="1">
      <c r="A28" s="20" t="s">
        <v>93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74">
        <f t="shared" si="0"/>
        <v>0</v>
      </c>
      <c r="O28" s="18"/>
      <c r="P28" s="54"/>
      <c r="R28" s="17"/>
      <c r="S28" s="18"/>
      <c r="T28" s="18"/>
      <c r="U28" s="18"/>
      <c r="V28" s="18"/>
      <c r="W28" s="18"/>
      <c r="X28" s="18"/>
    </row>
    <row r="29" spans="1:24" ht="18" hidden="1">
      <c r="A29" s="20" t="s">
        <v>94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74">
        <f t="shared" si="0"/>
        <v>0</v>
      </c>
      <c r="O29" s="18"/>
      <c r="P29" s="54"/>
      <c r="R29" s="17"/>
      <c r="S29" s="18"/>
      <c r="T29" s="18"/>
      <c r="U29" s="18"/>
      <c r="V29" s="18"/>
      <c r="W29" s="18"/>
      <c r="X29" s="18"/>
    </row>
    <row r="30" spans="1:24" ht="18" hidden="1">
      <c r="A30" s="20" t="s">
        <v>32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74">
        <f t="shared" si="0"/>
        <v>0</v>
      </c>
      <c r="O30" s="18"/>
      <c r="P30" s="54"/>
      <c r="R30" s="17"/>
      <c r="S30" s="18"/>
      <c r="T30" s="18"/>
      <c r="U30" s="18"/>
      <c r="V30" s="18"/>
      <c r="W30" s="18"/>
      <c r="X30" s="18"/>
    </row>
    <row r="31" spans="1:24" ht="46.5" customHeight="1" hidden="1">
      <c r="A31" s="20" t="s">
        <v>95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4">
        <f t="shared" si="0"/>
        <v>0</v>
      </c>
      <c r="O31" s="18"/>
      <c r="P31" s="54"/>
      <c r="R31" s="17"/>
      <c r="S31" s="18"/>
      <c r="T31" s="18"/>
      <c r="U31" s="18"/>
      <c r="V31" s="18"/>
      <c r="W31" s="18"/>
      <c r="X31" s="18"/>
    </row>
    <row r="32" spans="1:24" ht="18" hidden="1">
      <c r="A32" s="20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74">
        <f t="shared" si="0"/>
        <v>0</v>
      </c>
      <c r="O32" s="18"/>
      <c r="P32" s="54"/>
      <c r="R32" s="17"/>
      <c r="S32" s="18"/>
      <c r="T32" s="18"/>
      <c r="U32" s="18"/>
      <c r="V32" s="18"/>
      <c r="W32" s="18"/>
      <c r="X32" s="18"/>
    </row>
    <row r="33" spans="1:24" ht="18" hidden="1">
      <c r="A33" s="20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74">
        <f t="shared" si="0"/>
        <v>0</v>
      </c>
      <c r="O33" s="18"/>
      <c r="P33" s="54"/>
      <c r="R33" s="17"/>
      <c r="S33" s="18"/>
      <c r="T33" s="18"/>
      <c r="U33" s="18"/>
      <c r="V33" s="18"/>
      <c r="W33" s="18"/>
      <c r="X33" s="18"/>
    </row>
    <row r="34" spans="1:24" s="19" customFormat="1" ht="18" hidden="1">
      <c r="A34" s="29" t="s">
        <v>42</v>
      </c>
      <c r="B34" s="44">
        <f>B36+B37+B38+B42+B43</f>
        <v>0</v>
      </c>
      <c r="C34" s="44">
        <f>C36+C37+C38+C42+C43</f>
        <v>0</v>
      </c>
      <c r="D34" s="44">
        <f>D37</f>
        <v>0</v>
      </c>
      <c r="E34" s="44">
        <f aca="true" t="shared" si="3" ref="E34:M34">E36+E37+E38+E42+E43</f>
        <v>0</v>
      </c>
      <c r="F34" s="44">
        <f t="shared" si="3"/>
        <v>0</v>
      </c>
      <c r="G34" s="44">
        <f t="shared" si="3"/>
        <v>0</v>
      </c>
      <c r="H34" s="44">
        <f t="shared" si="3"/>
        <v>0</v>
      </c>
      <c r="I34" s="44">
        <f t="shared" si="3"/>
        <v>0</v>
      </c>
      <c r="J34" s="44">
        <f t="shared" si="3"/>
        <v>0</v>
      </c>
      <c r="K34" s="44">
        <f t="shared" si="3"/>
        <v>0</v>
      </c>
      <c r="L34" s="44">
        <f t="shared" si="3"/>
        <v>0</v>
      </c>
      <c r="M34" s="44">
        <f t="shared" si="3"/>
        <v>0</v>
      </c>
      <c r="N34" s="74">
        <f t="shared" si="0"/>
        <v>0</v>
      </c>
      <c r="O34" s="36"/>
      <c r="P34" s="33"/>
      <c r="Q34" s="18"/>
      <c r="R34" s="17"/>
      <c r="S34" s="18"/>
      <c r="T34" s="18"/>
      <c r="U34" s="18"/>
      <c r="V34" s="18"/>
      <c r="W34" s="18"/>
      <c r="X34" s="18"/>
    </row>
    <row r="35" spans="1:18" s="18" customFormat="1" ht="18" hidden="1">
      <c r="A35" s="20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74">
        <f t="shared" si="0"/>
        <v>0</v>
      </c>
      <c r="P35" s="54"/>
      <c r="R35" s="17"/>
    </row>
    <row r="36" spans="1:18" s="18" customFormat="1" ht="18" hidden="1">
      <c r="A36" s="20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74">
        <f t="shared" si="0"/>
        <v>0</v>
      </c>
      <c r="P36" s="54"/>
      <c r="R36" s="17"/>
    </row>
    <row r="37" spans="1:18" s="18" customFormat="1" ht="45.75" hidden="1">
      <c r="A37" s="20" t="s">
        <v>96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74">
        <f t="shared" si="0"/>
        <v>0</v>
      </c>
      <c r="P37" s="54"/>
      <c r="R37" s="17"/>
    </row>
    <row r="38" spans="1:18" s="18" customFormat="1" ht="18" hidden="1">
      <c r="A38" s="20" t="s">
        <v>97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74">
        <f t="shared" si="0"/>
        <v>0</v>
      </c>
      <c r="P38" s="54"/>
      <c r="R38" s="17"/>
    </row>
    <row r="39" spans="1:18" s="18" customFormat="1" ht="30.75" hidden="1">
      <c r="A39" s="20" t="s">
        <v>98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74">
        <f t="shared" si="0"/>
        <v>0</v>
      </c>
      <c r="P39" s="54"/>
      <c r="R39" s="17"/>
    </row>
    <row r="40" spans="1:18" s="18" customFormat="1" ht="30.75" hidden="1">
      <c r="A40" s="20" t="s">
        <v>51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74">
        <f t="shared" si="0"/>
        <v>0</v>
      </c>
      <c r="P40" s="54"/>
      <c r="R40" s="17"/>
    </row>
    <row r="41" spans="1:18" s="18" customFormat="1" ht="30.75" hidden="1">
      <c r="A41" s="20" t="s">
        <v>99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4">
        <f t="shared" si="0"/>
        <v>0</v>
      </c>
      <c r="P41" s="54"/>
      <c r="R41" s="17"/>
    </row>
    <row r="42" spans="1:18" s="18" customFormat="1" ht="18" hidden="1">
      <c r="A42" s="20" t="s">
        <v>100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74">
        <f t="shared" si="0"/>
        <v>0</v>
      </c>
      <c r="P42" s="54"/>
      <c r="R42" s="17"/>
    </row>
    <row r="43" spans="1:18" s="18" customFormat="1" ht="30.75" hidden="1">
      <c r="A43" s="20" t="s">
        <v>101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74">
        <f t="shared" si="0"/>
        <v>0</v>
      </c>
      <c r="P43" s="54"/>
      <c r="R43" s="17"/>
    </row>
    <row r="44" spans="1:18" s="18" customFormat="1" ht="30.75" hidden="1">
      <c r="A44" s="20" t="s">
        <v>102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74">
        <f t="shared" si="0"/>
        <v>0</v>
      </c>
      <c r="P44" s="54"/>
      <c r="R44" s="17"/>
    </row>
    <row r="45" spans="1:18" s="18" customFormat="1" ht="30.75" hidden="1">
      <c r="A45" s="20" t="s">
        <v>103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74">
        <f t="shared" si="0"/>
        <v>0</v>
      </c>
      <c r="P45" s="54"/>
      <c r="R45" s="17"/>
    </row>
    <row r="46" spans="1:18" s="18" customFormat="1" ht="45.75" hidden="1">
      <c r="A46" s="20" t="s">
        <v>104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74">
        <f t="shared" si="0"/>
        <v>0</v>
      </c>
      <c r="P46" s="54"/>
      <c r="R46" s="17"/>
    </row>
    <row r="47" spans="1:18" s="18" customFormat="1" ht="30.75" hidden="1">
      <c r="A47" s="20" t="s">
        <v>105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74">
        <f t="shared" si="0"/>
        <v>0</v>
      </c>
      <c r="P47" s="54"/>
      <c r="R47" s="17"/>
    </row>
    <row r="48" spans="1:18" s="18" customFormat="1" ht="18" hidden="1">
      <c r="A48" s="20" t="s">
        <v>106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74">
        <f t="shared" si="0"/>
        <v>0</v>
      </c>
      <c r="P48" s="54"/>
      <c r="R48" s="17"/>
    </row>
    <row r="49" spans="1:18" s="18" customFormat="1" ht="60.75" hidden="1">
      <c r="A49" s="20" t="s">
        <v>107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4">
        <f t="shared" si="0"/>
        <v>0</v>
      </c>
      <c r="P49" s="54"/>
      <c r="R49" s="17"/>
    </row>
    <row r="50" spans="1:18" s="18" customFormat="1" ht="30.75" hidden="1">
      <c r="A50" s="20" t="s">
        <v>108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74">
        <f t="shared" si="0"/>
        <v>0</v>
      </c>
      <c r="P50" s="54"/>
      <c r="R50" s="17"/>
    </row>
    <row r="51" spans="1:24" s="19" customFormat="1" ht="18" hidden="1">
      <c r="A51" s="29" t="s">
        <v>53</v>
      </c>
      <c r="B51" s="44">
        <f aca="true" t="shared" si="4" ref="B51:M51">B56+B59</f>
        <v>0</v>
      </c>
      <c r="C51" s="44">
        <f t="shared" si="4"/>
        <v>0</v>
      </c>
      <c r="D51" s="44">
        <f t="shared" si="4"/>
        <v>0</v>
      </c>
      <c r="E51" s="44">
        <f t="shared" si="4"/>
        <v>0</v>
      </c>
      <c r="F51" s="44">
        <f t="shared" si="4"/>
        <v>0</v>
      </c>
      <c r="G51" s="44">
        <f t="shared" si="4"/>
        <v>0</v>
      </c>
      <c r="H51" s="44">
        <f t="shared" si="4"/>
        <v>0</v>
      </c>
      <c r="I51" s="44">
        <f t="shared" si="4"/>
        <v>0</v>
      </c>
      <c r="J51" s="44">
        <f t="shared" si="4"/>
        <v>0</v>
      </c>
      <c r="K51" s="44">
        <f t="shared" si="4"/>
        <v>0</v>
      </c>
      <c r="L51" s="44">
        <f t="shared" si="4"/>
        <v>0</v>
      </c>
      <c r="M51" s="44">
        <f t="shared" si="4"/>
        <v>0</v>
      </c>
      <c r="N51" s="74">
        <f t="shared" si="0"/>
        <v>0</v>
      </c>
      <c r="O51" s="36"/>
      <c r="P51" s="33"/>
      <c r="Q51" s="18"/>
      <c r="R51" s="17"/>
      <c r="S51" s="18"/>
      <c r="T51" s="18"/>
      <c r="U51" s="18"/>
      <c r="V51" s="18"/>
      <c r="W51" s="18"/>
      <c r="X51" s="18"/>
    </row>
    <row r="52" spans="1:24" s="31" customFormat="1" ht="18" hidden="1">
      <c r="A52" s="20" t="s">
        <v>54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4">
        <f t="shared" si="0"/>
        <v>0</v>
      </c>
      <c r="O52" s="18"/>
      <c r="P52" s="54"/>
      <c r="Q52" s="18"/>
      <c r="R52" s="17"/>
      <c r="S52" s="18"/>
      <c r="T52" s="18"/>
      <c r="U52" s="18"/>
      <c r="V52" s="18"/>
      <c r="W52" s="18"/>
      <c r="X52" s="18"/>
    </row>
    <row r="53" spans="1:24" s="31" customFormat="1" ht="18" hidden="1">
      <c r="A53" s="58" t="s">
        <v>109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74">
        <f t="shared" si="0"/>
        <v>0</v>
      </c>
      <c r="O53" s="18"/>
      <c r="P53" s="54"/>
      <c r="Q53" s="18"/>
      <c r="R53" s="17"/>
      <c r="S53" s="18"/>
      <c r="T53" s="18"/>
      <c r="U53" s="18"/>
      <c r="V53" s="18"/>
      <c r="W53" s="18"/>
      <c r="X53" s="18"/>
    </row>
    <row r="54" spans="1:24" s="31" customFormat="1" ht="18" hidden="1">
      <c r="A54" s="58" t="s">
        <v>55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74">
        <f t="shared" si="0"/>
        <v>0</v>
      </c>
      <c r="O54" s="18"/>
      <c r="P54" s="54"/>
      <c r="Q54" s="18"/>
      <c r="R54" s="17"/>
      <c r="S54" s="18"/>
      <c r="T54" s="18"/>
      <c r="U54" s="18"/>
      <c r="V54" s="18"/>
      <c r="W54" s="18"/>
      <c r="X54" s="18"/>
    </row>
    <row r="55" spans="1:24" s="31" customFormat="1" ht="30.75" hidden="1">
      <c r="A55" s="58" t="s">
        <v>110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74">
        <f t="shared" si="0"/>
        <v>0</v>
      </c>
      <c r="O55" s="18"/>
      <c r="P55" s="54"/>
      <c r="Q55" s="18"/>
      <c r="R55" s="17"/>
      <c r="S55" s="18"/>
      <c r="T55" s="18"/>
      <c r="U55" s="18"/>
      <c r="V55" s="18"/>
      <c r="W55" s="18"/>
      <c r="X55" s="18"/>
    </row>
    <row r="56" spans="1:24" s="31" customFormat="1" ht="18" hidden="1">
      <c r="A56" s="20" t="s">
        <v>111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74">
        <f t="shared" si="0"/>
        <v>0</v>
      </c>
      <c r="O56" s="18"/>
      <c r="P56" s="54"/>
      <c r="Q56" s="18"/>
      <c r="R56" s="17"/>
      <c r="S56" s="18"/>
      <c r="T56" s="18"/>
      <c r="U56" s="18"/>
      <c r="V56" s="18"/>
      <c r="W56" s="18"/>
      <c r="X56" s="18"/>
    </row>
    <row r="57" spans="1:24" s="31" customFormat="1" ht="18" hidden="1">
      <c r="A57" s="20" t="s">
        <v>112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74">
        <f t="shared" si="0"/>
        <v>0</v>
      </c>
      <c r="O57" s="18"/>
      <c r="P57" s="54"/>
      <c r="Q57" s="18"/>
      <c r="R57" s="17"/>
      <c r="S57" s="18"/>
      <c r="T57" s="18"/>
      <c r="U57" s="18"/>
      <c r="V57" s="18"/>
      <c r="W57" s="18"/>
      <c r="X57" s="18"/>
    </row>
    <row r="58" spans="1:24" ht="18" hidden="1">
      <c r="A58" s="20" t="s">
        <v>113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74">
        <f t="shared" si="0"/>
        <v>0</v>
      </c>
      <c r="O58" s="18"/>
      <c r="P58" s="54"/>
      <c r="R58" s="17"/>
      <c r="S58" s="18"/>
      <c r="T58" s="18"/>
      <c r="U58" s="18"/>
      <c r="V58" s="18"/>
      <c r="W58" s="18"/>
      <c r="X58" s="18"/>
    </row>
    <row r="59" spans="1:24" ht="18" hidden="1">
      <c r="A59" s="20" t="s">
        <v>114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74">
        <f t="shared" si="0"/>
        <v>0</v>
      </c>
      <c r="O59" s="18"/>
      <c r="P59" s="54"/>
      <c r="R59" s="17"/>
      <c r="S59" s="18"/>
      <c r="T59" s="18"/>
      <c r="U59" s="18"/>
      <c r="V59" s="18"/>
      <c r="W59" s="18"/>
      <c r="X59" s="18"/>
    </row>
    <row r="60" spans="1:24" ht="18" hidden="1">
      <c r="A60" s="20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74">
        <f t="shared" si="0"/>
        <v>0</v>
      </c>
      <c r="O60" s="18"/>
      <c r="P60" s="54"/>
      <c r="R60" s="17"/>
      <c r="S60" s="18"/>
      <c r="T60" s="18"/>
      <c r="U60" s="18"/>
      <c r="V60" s="18"/>
      <c r="W60" s="18"/>
      <c r="X60" s="18"/>
    </row>
    <row r="61" spans="1:24" s="31" customFormat="1" ht="18" hidden="1">
      <c r="A61" s="20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74">
        <f t="shared" si="0"/>
        <v>0</v>
      </c>
      <c r="O61" s="18"/>
      <c r="P61" s="54"/>
      <c r="Q61" s="18"/>
      <c r="R61" s="17"/>
      <c r="S61" s="18"/>
      <c r="T61" s="18"/>
      <c r="U61" s="18"/>
      <c r="V61" s="18"/>
      <c r="W61" s="18"/>
      <c r="X61" s="18"/>
    </row>
    <row r="62" spans="1:24" s="31" customFormat="1" ht="18" hidden="1">
      <c r="A62" s="20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74">
        <f t="shared" si="0"/>
        <v>0</v>
      </c>
      <c r="O62" s="18"/>
      <c r="P62" s="54"/>
      <c r="Q62" s="18"/>
      <c r="R62" s="17"/>
      <c r="S62" s="18"/>
      <c r="T62" s="18"/>
      <c r="U62" s="18"/>
      <c r="V62" s="18"/>
      <c r="W62" s="18"/>
      <c r="X62" s="18"/>
    </row>
    <row r="63" spans="1:24" s="31" customFormat="1" ht="18" hidden="1">
      <c r="A63" s="20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74">
        <f t="shared" si="0"/>
        <v>0</v>
      </c>
      <c r="O63" s="18"/>
      <c r="P63" s="54"/>
      <c r="Q63" s="18"/>
      <c r="R63" s="17"/>
      <c r="S63" s="18"/>
      <c r="T63" s="18"/>
      <c r="U63" s="18"/>
      <c r="V63" s="18"/>
      <c r="W63" s="18"/>
      <c r="X63" s="18"/>
    </row>
    <row r="64" spans="1:24" s="31" customFormat="1" ht="18" hidden="1">
      <c r="A64" s="20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74">
        <f t="shared" si="0"/>
        <v>0</v>
      </c>
      <c r="O64" s="18"/>
      <c r="P64" s="54"/>
      <c r="Q64" s="18"/>
      <c r="R64" s="17"/>
      <c r="S64" s="18"/>
      <c r="T64" s="18"/>
      <c r="U64" s="18"/>
      <c r="V64" s="18"/>
      <c r="W64" s="18"/>
      <c r="X64" s="18"/>
    </row>
    <row r="65" spans="1:24" s="31" customFormat="1" ht="18" hidden="1">
      <c r="A65" s="20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74">
        <f t="shared" si="0"/>
        <v>0</v>
      </c>
      <c r="O65" s="18"/>
      <c r="P65" s="54"/>
      <c r="Q65" s="18"/>
      <c r="R65" s="17"/>
      <c r="S65" s="18"/>
      <c r="T65" s="18"/>
      <c r="U65" s="18"/>
      <c r="V65" s="18"/>
      <c r="W65" s="18"/>
      <c r="X65" s="18"/>
    </row>
    <row r="66" spans="1:24" s="19" customFormat="1" ht="18" hidden="1">
      <c r="A66" s="14" t="s">
        <v>56</v>
      </c>
      <c r="B66" s="44">
        <v>0</v>
      </c>
      <c r="C66" s="44">
        <v>0</v>
      </c>
      <c r="D66" s="44">
        <f>D67</f>
        <v>0</v>
      </c>
      <c r="E66" s="44">
        <v>0</v>
      </c>
      <c r="F66" s="44">
        <v>0</v>
      </c>
      <c r="G66" s="44">
        <v>0</v>
      </c>
      <c r="H66" s="44">
        <f aca="true" t="shared" si="5" ref="H66:M66">H67+H68</f>
        <v>0</v>
      </c>
      <c r="I66" s="44">
        <f t="shared" si="5"/>
        <v>0</v>
      </c>
      <c r="J66" s="44">
        <f t="shared" si="5"/>
        <v>0</v>
      </c>
      <c r="K66" s="44">
        <f t="shared" si="5"/>
        <v>0</v>
      </c>
      <c r="L66" s="44">
        <f t="shared" si="5"/>
        <v>0</v>
      </c>
      <c r="M66" s="44">
        <f t="shared" si="5"/>
        <v>0</v>
      </c>
      <c r="N66" s="74">
        <f t="shared" si="0"/>
        <v>0</v>
      </c>
      <c r="O66" s="36"/>
      <c r="P66" s="33"/>
      <c r="Q66" s="18"/>
      <c r="R66" s="17"/>
      <c r="S66" s="18"/>
      <c r="T66" s="18"/>
      <c r="U66" s="18"/>
      <c r="V66" s="18"/>
      <c r="W66" s="18"/>
      <c r="X66" s="18"/>
    </row>
    <row r="67" spans="1:18" s="18" customFormat="1" ht="18" hidden="1">
      <c r="A67" s="20" t="s">
        <v>115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73">
        <f t="shared" si="0"/>
        <v>0</v>
      </c>
      <c r="P67" s="54"/>
      <c r="R67" s="17"/>
    </row>
    <row r="68" spans="1:18" s="18" customFormat="1" ht="18" hidden="1">
      <c r="A68" s="20" t="s">
        <v>116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73">
        <f t="shared" si="0"/>
        <v>0</v>
      </c>
      <c r="P68" s="54"/>
      <c r="R68" s="17"/>
    </row>
    <row r="69" spans="1:18" s="18" customFormat="1" ht="18" hidden="1">
      <c r="A69" s="20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73">
        <f t="shared" si="0"/>
        <v>0</v>
      </c>
      <c r="P69" s="54"/>
      <c r="R69" s="17"/>
    </row>
    <row r="70" spans="1:24" s="19" customFormat="1" ht="18">
      <c r="A70" s="29" t="s">
        <v>59</v>
      </c>
      <c r="B70" s="44">
        <f aca="true" t="shared" si="6" ref="B70:M70">B71</f>
        <v>3638</v>
      </c>
      <c r="C70" s="44">
        <f t="shared" si="6"/>
        <v>9224.05</v>
      </c>
      <c r="D70" s="44">
        <f t="shared" si="6"/>
        <v>5799.75</v>
      </c>
      <c r="E70" s="44">
        <f t="shared" si="6"/>
        <v>9571.1</v>
      </c>
      <c r="F70" s="44">
        <f t="shared" si="6"/>
        <v>8354.25</v>
      </c>
      <c r="G70" s="44">
        <f t="shared" si="6"/>
        <v>12808.25</v>
      </c>
      <c r="H70" s="44">
        <f t="shared" si="6"/>
        <v>7360.55</v>
      </c>
      <c r="I70" s="44">
        <f t="shared" si="6"/>
        <v>7085.8</v>
      </c>
      <c r="J70" s="44">
        <f t="shared" si="6"/>
        <v>8030.88</v>
      </c>
      <c r="K70" s="44">
        <f t="shared" si="6"/>
        <v>8465.45</v>
      </c>
      <c r="L70" s="44">
        <f t="shared" si="6"/>
        <v>8743.2</v>
      </c>
      <c r="M70" s="44">
        <f t="shared" si="6"/>
        <v>6062.72</v>
      </c>
      <c r="N70" s="74">
        <f t="shared" si="0"/>
        <v>95144</v>
      </c>
      <c r="O70" s="36"/>
      <c r="P70" s="33"/>
      <c r="Q70" s="33"/>
      <c r="R70" s="17"/>
      <c r="S70" s="18"/>
      <c r="T70" s="18"/>
      <c r="U70" s="18"/>
      <c r="V70" s="18"/>
      <c r="W70" s="18"/>
      <c r="X70" s="18"/>
    </row>
    <row r="71" spans="1:24" ht="18">
      <c r="A71" s="20" t="s">
        <v>117</v>
      </c>
      <c r="B71" s="37">
        <v>3638</v>
      </c>
      <c r="C71" s="38">
        <v>9224.05</v>
      </c>
      <c r="D71" s="38">
        <v>5799.75</v>
      </c>
      <c r="E71" s="38">
        <v>9571.1</v>
      </c>
      <c r="F71" s="38">
        <v>8354.25</v>
      </c>
      <c r="G71" s="38">
        <v>12808.25</v>
      </c>
      <c r="H71" s="38">
        <v>7360.55</v>
      </c>
      <c r="I71" s="38">
        <v>7085.8</v>
      </c>
      <c r="J71" s="38">
        <v>8030.88</v>
      </c>
      <c r="K71" s="38">
        <v>8465.45</v>
      </c>
      <c r="L71" s="38">
        <v>8743.2</v>
      </c>
      <c r="M71" s="38">
        <v>6062.72</v>
      </c>
      <c r="N71" s="74">
        <f t="shared" si="0"/>
        <v>95144</v>
      </c>
      <c r="O71" s="18"/>
      <c r="P71" s="54"/>
      <c r="Q71" s="54"/>
      <c r="R71" s="17"/>
      <c r="S71" s="18"/>
      <c r="T71" s="18"/>
      <c r="U71" s="18"/>
      <c r="V71" s="18"/>
      <c r="W71" s="18"/>
      <c r="X71" s="18"/>
    </row>
    <row r="72" spans="1:24" s="19" customFormat="1" ht="32.25" customHeight="1">
      <c r="A72" s="29" t="s">
        <v>65</v>
      </c>
      <c r="B72" s="39">
        <f aca="true" t="shared" si="7" ref="B72:M72">B6+B8+B12+B34+B51+B66+B70</f>
        <v>3638</v>
      </c>
      <c r="C72" s="39">
        <f t="shared" si="7"/>
        <v>9224.05</v>
      </c>
      <c r="D72" s="39">
        <f t="shared" si="7"/>
        <v>5799.75</v>
      </c>
      <c r="E72" s="39">
        <f t="shared" si="7"/>
        <v>9571.1</v>
      </c>
      <c r="F72" s="39">
        <f t="shared" si="7"/>
        <v>8354.25</v>
      </c>
      <c r="G72" s="39">
        <f t="shared" si="7"/>
        <v>12808.25</v>
      </c>
      <c r="H72" s="39">
        <f t="shared" si="7"/>
        <v>7360.55</v>
      </c>
      <c r="I72" s="39">
        <f t="shared" si="7"/>
        <v>7085.8</v>
      </c>
      <c r="J72" s="39">
        <f t="shared" si="7"/>
        <v>8030.88</v>
      </c>
      <c r="K72" s="39">
        <f t="shared" si="7"/>
        <v>8465.45</v>
      </c>
      <c r="L72" s="39">
        <f t="shared" si="7"/>
        <v>8743.2</v>
      </c>
      <c r="M72" s="39">
        <f t="shared" si="7"/>
        <v>6062.72</v>
      </c>
      <c r="N72" s="74">
        <f t="shared" si="0"/>
        <v>95144</v>
      </c>
      <c r="O72" s="60"/>
      <c r="P72" s="33"/>
      <c r="Q72" s="17"/>
      <c r="R72" s="17"/>
      <c r="S72" s="18"/>
      <c r="T72" s="18"/>
      <c r="U72" s="18"/>
      <c r="V72" s="18"/>
      <c r="W72" s="18"/>
      <c r="X72" s="18"/>
    </row>
    <row r="73" spans="1:24" s="19" customFormat="1" ht="45" customHeight="1">
      <c r="A73" s="83" t="s">
        <v>140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18"/>
      <c r="P73" s="18"/>
      <c r="Q73" s="18"/>
      <c r="R73" s="18"/>
      <c r="S73" s="18"/>
      <c r="T73" s="18"/>
      <c r="U73" s="18"/>
      <c r="V73" s="18"/>
      <c r="W73" s="18"/>
      <c r="X73" s="18"/>
    </row>
    <row r="74" spans="1:24" s="19" customFormat="1" ht="26.25" customHeight="1">
      <c r="A74" s="83" t="s">
        <v>141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18"/>
      <c r="P74" s="18"/>
      <c r="Q74" s="18"/>
      <c r="R74" s="18"/>
      <c r="S74" s="18"/>
      <c r="T74" s="18"/>
      <c r="U74" s="18"/>
      <c r="V74" s="18"/>
      <c r="W74" s="18"/>
      <c r="X74" s="18"/>
    </row>
  </sheetData>
  <sheetProtection selectLockedCells="1" selectUnlockedCells="1"/>
  <mergeCells count="6">
    <mergeCell ref="A1:C1"/>
    <mergeCell ref="A2:N2"/>
    <mergeCell ref="A3:N3"/>
    <mergeCell ref="A4:N4"/>
    <mergeCell ref="A73:N73"/>
    <mergeCell ref="A74:N74"/>
  </mergeCells>
  <printOptions/>
  <pageMargins left="0.3541666666666667" right="0.19652777777777777" top="1.18125" bottom="0.7875" header="0.5118055555555555" footer="0.5118055555555555"/>
  <pageSetup horizontalDpi="300" verticalDpi="300" orientation="landscape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SheetLayoutView="71" zoomScalePageLayoutView="0" workbookViewId="0" topLeftCell="G1">
      <selection activeCell="O16" sqref="O16"/>
    </sheetView>
  </sheetViews>
  <sheetFormatPr defaultColWidth="11.57421875" defaultRowHeight="12.75"/>
  <cols>
    <col min="1" max="1" width="15.7109375" style="0" customWidth="1"/>
  </cols>
  <sheetData>
    <row r="1" spans="1:15" ht="18.7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4"/>
    </row>
    <row r="2" spans="1:15" ht="18.75" customHeight="1">
      <c r="A2" s="86" t="s">
        <v>139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4"/>
    </row>
    <row r="3" spans="1:15" ht="18.75" customHeight="1">
      <c r="A3" s="87" t="s">
        <v>119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4"/>
    </row>
    <row r="4" spans="1:15" ht="30.75">
      <c r="A4" s="10"/>
      <c r="B4" s="50" t="s">
        <v>3</v>
      </c>
      <c r="C4" s="51" t="s">
        <v>4</v>
      </c>
      <c r="D4" s="51" t="s">
        <v>5</v>
      </c>
      <c r="E4" s="51" t="s">
        <v>6</v>
      </c>
      <c r="F4" s="51" t="s">
        <v>7</v>
      </c>
      <c r="G4" s="51" t="s">
        <v>8</v>
      </c>
      <c r="H4" s="51" t="s">
        <v>9</v>
      </c>
      <c r="I4" s="51" t="s">
        <v>10</v>
      </c>
      <c r="J4" s="51" t="s">
        <v>11</v>
      </c>
      <c r="K4" s="51" t="s">
        <v>12</v>
      </c>
      <c r="L4" s="51" t="s">
        <v>13</v>
      </c>
      <c r="M4" s="51" t="s">
        <v>14</v>
      </c>
      <c r="N4" s="69" t="s">
        <v>15</v>
      </c>
      <c r="O4" s="12"/>
    </row>
    <row r="5" spans="1:15" ht="15.75">
      <c r="A5" s="29" t="s">
        <v>31</v>
      </c>
      <c r="B5" s="61">
        <f aca="true" t="shared" si="0" ref="B5:M5">B6+B7</f>
        <v>0</v>
      </c>
      <c r="C5" s="61">
        <f t="shared" si="0"/>
        <v>6974.4</v>
      </c>
      <c r="D5" s="61">
        <f t="shared" si="0"/>
        <v>0</v>
      </c>
      <c r="E5" s="61">
        <f t="shared" si="0"/>
        <v>0</v>
      </c>
      <c r="F5" s="61">
        <f t="shared" si="0"/>
        <v>0</v>
      </c>
      <c r="G5" s="61">
        <f t="shared" si="0"/>
        <v>0</v>
      </c>
      <c r="H5" s="61">
        <f t="shared" si="0"/>
        <v>0</v>
      </c>
      <c r="I5" s="61">
        <f t="shared" si="0"/>
        <v>0</v>
      </c>
      <c r="J5" s="61">
        <f t="shared" si="0"/>
        <v>3487.2</v>
      </c>
      <c r="K5" s="61">
        <f t="shared" si="0"/>
        <v>0</v>
      </c>
      <c r="L5" s="61">
        <f t="shared" si="0"/>
        <v>0</v>
      </c>
      <c r="M5" s="61">
        <f t="shared" si="0"/>
        <v>0</v>
      </c>
      <c r="N5" s="67">
        <f aca="true" t="shared" si="1" ref="N5:N38">B5+C5+D5+E5+F5+G5+H5+I5+J5+K5+L5+M5</f>
        <v>10461.599999999999</v>
      </c>
      <c r="O5" s="18"/>
    </row>
    <row r="6" spans="1:15" ht="60.75" hidden="1">
      <c r="A6" s="62" t="s">
        <v>120</v>
      </c>
      <c r="B6" s="63"/>
      <c r="C6" s="63"/>
      <c r="D6" s="64"/>
      <c r="E6" s="38"/>
      <c r="F6" s="38"/>
      <c r="G6" s="38"/>
      <c r="H6" s="38"/>
      <c r="I6" s="38"/>
      <c r="J6" s="38"/>
      <c r="K6" s="38"/>
      <c r="L6" s="38"/>
      <c r="M6" s="38"/>
      <c r="N6" s="67">
        <f t="shared" si="1"/>
        <v>0</v>
      </c>
      <c r="O6" s="18"/>
    </row>
    <row r="7" spans="1:15" ht="45.75">
      <c r="A7" s="62" t="s">
        <v>40</v>
      </c>
      <c r="B7" s="63"/>
      <c r="C7" s="66">
        <v>6974.4</v>
      </c>
      <c r="D7" s="64"/>
      <c r="E7" s="38"/>
      <c r="F7" s="38"/>
      <c r="G7" s="38"/>
      <c r="H7" s="38"/>
      <c r="I7" s="38"/>
      <c r="J7" s="38">
        <v>3487.2</v>
      </c>
      <c r="K7" s="38"/>
      <c r="L7" s="38"/>
      <c r="M7" s="38"/>
      <c r="N7" s="67">
        <f t="shared" si="1"/>
        <v>10461.599999999999</v>
      </c>
      <c r="O7" s="18"/>
    </row>
    <row r="8" spans="1:15" ht="15.75" hidden="1">
      <c r="A8" s="29" t="s">
        <v>42</v>
      </c>
      <c r="B8" s="65">
        <f aca="true" t="shared" si="2" ref="B8:M8">B9+B10+B11</f>
        <v>0</v>
      </c>
      <c r="C8" s="65">
        <f t="shared" si="2"/>
        <v>0</v>
      </c>
      <c r="D8" s="44">
        <f t="shared" si="2"/>
        <v>0</v>
      </c>
      <c r="E8" s="44">
        <f t="shared" si="2"/>
        <v>0</v>
      </c>
      <c r="F8" s="44">
        <f t="shared" si="2"/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44">
        <f t="shared" si="2"/>
        <v>0</v>
      </c>
      <c r="M8" s="44">
        <f t="shared" si="2"/>
        <v>0</v>
      </c>
      <c r="N8" s="67">
        <f t="shared" si="1"/>
        <v>0</v>
      </c>
      <c r="O8" s="36"/>
    </row>
    <row r="9" spans="1:15" ht="45.75" hidden="1">
      <c r="A9" s="20" t="s">
        <v>121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67">
        <f t="shared" si="1"/>
        <v>0</v>
      </c>
      <c r="O9" s="18"/>
    </row>
    <row r="10" spans="1:15" ht="51" customHeight="1" hidden="1">
      <c r="A10" s="20" t="s">
        <v>122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67">
        <f t="shared" si="1"/>
        <v>0</v>
      </c>
      <c r="O10" s="18"/>
    </row>
    <row r="11" spans="1:15" ht="39.75" customHeight="1" hidden="1">
      <c r="A11" s="20" t="s">
        <v>123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67">
        <f t="shared" si="1"/>
        <v>0</v>
      </c>
      <c r="O11" s="18"/>
    </row>
    <row r="12" spans="1:15" ht="15.75" hidden="1">
      <c r="A12" s="14">
        <v>262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67">
        <f t="shared" si="1"/>
        <v>0</v>
      </c>
      <c r="O12" s="18"/>
    </row>
    <row r="13" spans="1:15" ht="15.75" hidden="1">
      <c r="A13" s="29" t="s">
        <v>53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67">
        <f t="shared" si="1"/>
        <v>0</v>
      </c>
      <c r="O13" s="36"/>
    </row>
    <row r="14" spans="1:15" ht="15.75">
      <c r="A14" s="14" t="s">
        <v>56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75">
        <v>0</v>
      </c>
      <c r="O14" s="36"/>
    </row>
    <row r="15" spans="1:15" ht="15.7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7">
        <f t="shared" si="1"/>
        <v>0</v>
      </c>
      <c r="O15" s="18"/>
    </row>
    <row r="16" spans="1:15" ht="15.7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7">
        <f t="shared" si="1"/>
        <v>0</v>
      </c>
      <c r="O16" s="18"/>
    </row>
    <row r="17" spans="1:15" ht="15.75">
      <c r="A17" s="29" t="s">
        <v>59</v>
      </c>
      <c r="B17" s="44">
        <f aca="true" t="shared" si="3" ref="B17:L17">B18+B19+B20+B23+B24+B25+B26+B27+B28+B29+B30+B31+B32+B33+B34+B35+B36+B37+B38</f>
        <v>0</v>
      </c>
      <c r="C17" s="44">
        <f t="shared" si="3"/>
        <v>0</v>
      </c>
      <c r="D17" s="44">
        <f t="shared" si="3"/>
        <v>0</v>
      </c>
      <c r="E17" s="44">
        <f t="shared" si="3"/>
        <v>0</v>
      </c>
      <c r="F17" s="44">
        <f t="shared" si="3"/>
        <v>0</v>
      </c>
      <c r="G17" s="44">
        <f t="shared" si="3"/>
        <v>0</v>
      </c>
      <c r="H17" s="44">
        <f t="shared" si="3"/>
        <v>0</v>
      </c>
      <c r="I17" s="44">
        <f t="shared" si="3"/>
        <v>0</v>
      </c>
      <c r="J17" s="44">
        <f t="shared" si="3"/>
        <v>0</v>
      </c>
      <c r="K17" s="44">
        <f t="shared" si="3"/>
        <v>9450</v>
      </c>
      <c r="L17" s="44">
        <f t="shared" si="3"/>
        <v>0</v>
      </c>
      <c r="M17" s="44">
        <f>M18+M34</f>
        <v>0</v>
      </c>
      <c r="N17" s="67">
        <f t="shared" si="1"/>
        <v>9450</v>
      </c>
      <c r="O17" s="36"/>
    </row>
    <row r="18" spans="1:15" ht="15.75">
      <c r="A18" s="20" t="s">
        <v>142</v>
      </c>
      <c r="B18" s="37"/>
      <c r="C18" s="38"/>
      <c r="D18" s="38"/>
      <c r="E18" s="38"/>
      <c r="F18" s="38"/>
      <c r="G18" s="38"/>
      <c r="H18" s="38"/>
      <c r="I18" s="38"/>
      <c r="J18" s="38"/>
      <c r="K18" s="38">
        <v>9450</v>
      </c>
      <c r="L18" s="38"/>
      <c r="M18" s="38">
        <v>0</v>
      </c>
      <c r="N18" s="67">
        <f t="shared" si="1"/>
        <v>9450</v>
      </c>
      <c r="O18" s="18"/>
    </row>
    <row r="19" spans="1:15" ht="30.75" hidden="1">
      <c r="A19" s="20" t="s">
        <v>124</v>
      </c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67">
        <f t="shared" si="1"/>
        <v>0</v>
      </c>
      <c r="O19" s="18"/>
    </row>
    <row r="20" spans="1:15" ht="30.75" hidden="1">
      <c r="A20" s="20" t="s">
        <v>125</v>
      </c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67">
        <f t="shared" si="1"/>
        <v>0</v>
      </c>
      <c r="O20" s="18"/>
    </row>
    <row r="21" spans="1:15" ht="15.75" hidden="1">
      <c r="A21" s="20" t="s">
        <v>126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67">
        <f t="shared" si="1"/>
        <v>0</v>
      </c>
      <c r="O21" s="18"/>
    </row>
    <row r="22" spans="1:15" ht="30.75" hidden="1">
      <c r="A22" s="20" t="s">
        <v>127</v>
      </c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67">
        <f t="shared" si="1"/>
        <v>0</v>
      </c>
      <c r="O22" s="18"/>
    </row>
    <row r="23" spans="1:15" ht="15.75" hidden="1">
      <c r="A23" s="20" t="s">
        <v>60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67">
        <f t="shared" si="1"/>
        <v>0</v>
      </c>
      <c r="O23" s="18"/>
    </row>
    <row r="24" spans="1:15" ht="15.75" hidden="1">
      <c r="A24" s="20" t="s">
        <v>128</v>
      </c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67">
        <f t="shared" si="1"/>
        <v>0</v>
      </c>
      <c r="O24" s="18"/>
    </row>
    <row r="25" spans="1:15" ht="30.75" hidden="1">
      <c r="A25" s="20" t="s">
        <v>129</v>
      </c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67">
        <f t="shared" si="1"/>
        <v>0</v>
      </c>
      <c r="O25" s="18"/>
    </row>
    <row r="26" spans="1:15" ht="30.75" hidden="1">
      <c r="A26" s="20" t="s">
        <v>130</v>
      </c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67">
        <f t="shared" si="1"/>
        <v>0</v>
      </c>
      <c r="O26" s="18"/>
    </row>
    <row r="27" spans="1:15" ht="30.75" hidden="1">
      <c r="A27" s="20" t="s">
        <v>131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67">
        <f t="shared" si="1"/>
        <v>0</v>
      </c>
      <c r="O27" s="18"/>
    </row>
    <row r="28" spans="1:15" ht="30.75" hidden="1">
      <c r="A28" s="20" t="s">
        <v>62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67">
        <f t="shared" si="1"/>
        <v>0</v>
      </c>
      <c r="O28" s="18"/>
    </row>
    <row r="29" spans="1:15" ht="15.75" hidden="1">
      <c r="A29" s="20" t="s">
        <v>64</v>
      </c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67">
        <f t="shared" si="1"/>
        <v>0</v>
      </c>
      <c r="O29" s="18"/>
    </row>
    <row r="30" spans="1:15" ht="15.75" hidden="1">
      <c r="A30" s="20" t="s">
        <v>132</v>
      </c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67">
        <f t="shared" si="1"/>
        <v>0</v>
      </c>
      <c r="O30" s="18"/>
    </row>
    <row r="31" spans="1:15" ht="30.75" hidden="1">
      <c r="A31" s="20" t="s">
        <v>61</v>
      </c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67">
        <f t="shared" si="1"/>
        <v>0</v>
      </c>
      <c r="O31" s="18"/>
    </row>
    <row r="32" spans="1:15" ht="30.75" hidden="1">
      <c r="A32" s="20" t="s">
        <v>133</v>
      </c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67">
        <f t="shared" si="1"/>
        <v>0</v>
      </c>
      <c r="O32" s="18"/>
    </row>
    <row r="33" spans="1:15" ht="30.75" hidden="1">
      <c r="A33" s="20" t="s">
        <v>134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67">
        <f t="shared" si="1"/>
        <v>0</v>
      </c>
      <c r="O33" s="18"/>
    </row>
    <row r="34" spans="1:15" ht="15.75" hidden="1">
      <c r="A34" s="20" t="s">
        <v>58</v>
      </c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67">
        <f t="shared" si="1"/>
        <v>0</v>
      </c>
      <c r="O34" s="18"/>
    </row>
    <row r="35" spans="1:15" ht="30.75" hidden="1">
      <c r="A35" s="20" t="s">
        <v>135</v>
      </c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67">
        <f t="shared" si="1"/>
        <v>0</v>
      </c>
      <c r="O35" s="18"/>
    </row>
    <row r="36" spans="1:15" ht="45.75" hidden="1">
      <c r="A36" s="20" t="s">
        <v>136</v>
      </c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67">
        <f t="shared" si="1"/>
        <v>0</v>
      </c>
      <c r="O36" s="18"/>
    </row>
    <row r="37" spans="1:15" ht="45.75" hidden="1">
      <c r="A37" s="20" t="s">
        <v>137</v>
      </c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67">
        <f t="shared" si="1"/>
        <v>0</v>
      </c>
      <c r="O37" s="18"/>
    </row>
    <row r="38" spans="1:15" ht="15.75" hidden="1">
      <c r="A38" s="20" t="s">
        <v>138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67">
        <f t="shared" si="1"/>
        <v>0</v>
      </c>
      <c r="O38" s="18"/>
    </row>
    <row r="39" spans="1:15" ht="15.75">
      <c r="A39" s="29" t="s">
        <v>65</v>
      </c>
      <c r="B39" s="39">
        <f aca="true" t="shared" si="4" ref="B39:M39">B5+B8+B14</f>
        <v>0</v>
      </c>
      <c r="C39" s="39">
        <f t="shared" si="4"/>
        <v>6974.4</v>
      </c>
      <c r="D39" s="39">
        <f t="shared" si="4"/>
        <v>0</v>
      </c>
      <c r="E39" s="39">
        <f t="shared" si="4"/>
        <v>0</v>
      </c>
      <c r="F39" s="39">
        <f t="shared" si="4"/>
        <v>0</v>
      </c>
      <c r="G39" s="39">
        <f t="shared" si="4"/>
        <v>0</v>
      </c>
      <c r="H39" s="39">
        <f t="shared" si="4"/>
        <v>0</v>
      </c>
      <c r="I39" s="39">
        <f t="shared" si="4"/>
        <v>0</v>
      </c>
      <c r="J39" s="39">
        <f t="shared" si="4"/>
        <v>3487.2</v>
      </c>
      <c r="K39" s="39">
        <f t="shared" si="4"/>
        <v>0</v>
      </c>
      <c r="L39" s="39">
        <f t="shared" si="4"/>
        <v>0</v>
      </c>
      <c r="M39" s="39">
        <f t="shared" si="4"/>
        <v>0</v>
      </c>
      <c r="N39" s="67">
        <f>N5+N14+N17</f>
        <v>19911.6</v>
      </c>
      <c r="O39" s="36"/>
    </row>
    <row r="40" spans="1:15" ht="33" customHeight="1">
      <c r="A40" s="83" t="s">
        <v>140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18"/>
    </row>
    <row r="41" spans="1:15" ht="18" customHeight="1">
      <c r="A41" s="83" t="s">
        <v>141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18"/>
    </row>
    <row r="49" ht="12.75">
      <c r="P49" t="e">
        <f>'местный бюджет'!N71+субвенции!N32+'род.пл'!N72+#REF!+N39</f>
        <v>#REF!</v>
      </c>
    </row>
  </sheetData>
  <sheetProtection selectLockedCells="1" selectUnlockedCells="1"/>
  <mergeCells count="5">
    <mergeCell ref="A1:N1"/>
    <mergeCell ref="A2:N2"/>
    <mergeCell ref="A3:N3"/>
    <mergeCell ref="A40:N40"/>
    <mergeCell ref="A41:N4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Зернышко</cp:lastModifiedBy>
  <dcterms:modified xsi:type="dcterms:W3CDTF">2023-03-27T10:52:01Z</dcterms:modified>
  <cp:category/>
  <cp:version/>
  <cp:contentType/>
  <cp:contentStatus/>
</cp:coreProperties>
</file>